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ПС" sheetId="5" r:id="rId1"/>
    <sheet name="КТП МТП БКТП РП" sheetId="4" r:id="rId2"/>
    <sheet name="ВЛ" sheetId="1" r:id="rId3"/>
  </sheets>
  <definedNames>
    <definedName name="_xlnm.Print_Area" localSheetId="2">ВЛ!$A$1:$L$42</definedName>
    <definedName name="_xlnm.Print_Area" localSheetId="1">'КТП МТП БКТП РП'!$A$1:$L$21</definedName>
    <definedName name="_xlnm.Print_Area" localSheetId="0">ПС!$A$1:$L$23</definedName>
  </definedNames>
  <calcPr calcId="162913"/>
</workbook>
</file>

<file path=xl/calcChain.xml><?xml version="1.0" encoding="utf-8"?>
<calcChain xmlns="http://schemas.openxmlformats.org/spreadsheetml/2006/main">
  <c r="G34" i="1" l="1"/>
  <c r="G30" i="1" l="1"/>
  <c r="G32" i="1"/>
  <c r="L13" i="4" l="1"/>
  <c r="K13" i="4"/>
  <c r="H13" i="4"/>
  <c r="G13" i="4"/>
  <c r="I13" i="4" s="1"/>
  <c r="G27" i="1"/>
  <c r="G26" i="1"/>
  <c r="G25" i="1"/>
  <c r="G24" i="1"/>
  <c r="J13" i="4" l="1"/>
  <c r="G35" i="1"/>
  <c r="G36" i="1"/>
  <c r="G37" i="1"/>
  <c r="G38" i="1"/>
  <c r="H35" i="1"/>
  <c r="G39" i="1" l="1"/>
  <c r="I35" i="1" s="1"/>
  <c r="G33" i="1"/>
  <c r="G31" i="1"/>
  <c r="K35" i="1" l="1"/>
  <c r="J35" i="1"/>
  <c r="L35" i="1" s="1"/>
  <c r="G29" i="1"/>
  <c r="H28" i="1"/>
  <c r="G28" i="1"/>
  <c r="K28" i="1" l="1"/>
  <c r="J28" i="1"/>
  <c r="L28" i="1"/>
  <c r="I28" i="1"/>
  <c r="H19" i="5" l="1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L13" i="5" l="1"/>
  <c r="K13" i="5"/>
  <c r="I13" i="5"/>
  <c r="J13" i="5" s="1"/>
  <c r="H23" i="1" l="1"/>
  <c r="G23" i="1"/>
  <c r="J23" i="1" l="1"/>
  <c r="I23" i="1"/>
  <c r="K23" i="1" s="1"/>
  <c r="L23" i="1" s="1"/>
  <c r="H30" i="1" l="1"/>
  <c r="K30" i="1" s="1"/>
  <c r="I30" i="1" l="1"/>
  <c r="L30" i="1"/>
  <c r="J30" i="1"/>
  <c r="G18" i="1" l="1"/>
  <c r="G17" i="1"/>
  <c r="G16" i="1"/>
  <c r="H15" i="1"/>
  <c r="G15" i="1"/>
  <c r="G10" i="1"/>
  <c r="G9" i="1"/>
  <c r="G8" i="1"/>
  <c r="H7" i="1"/>
  <c r="G7" i="1"/>
  <c r="G22" i="1"/>
  <c r="G14" i="1"/>
  <c r="G21" i="1"/>
  <c r="G13" i="1"/>
  <c r="G19" i="1"/>
  <c r="G11" i="1"/>
  <c r="G20" i="1"/>
  <c r="H19" i="1"/>
  <c r="H11" i="1"/>
  <c r="G12" i="1"/>
  <c r="I11" i="1" l="1"/>
  <c r="J15" i="1"/>
  <c r="K7" i="1"/>
  <c r="K15" i="1"/>
  <c r="I15" i="1"/>
  <c r="L15" i="1"/>
  <c r="L7" i="1"/>
  <c r="J7" i="1"/>
  <c r="I7" i="1"/>
  <c r="K19" i="1"/>
  <c r="K11" i="1"/>
  <c r="J19" i="1"/>
  <c r="L19" i="1"/>
  <c r="I19" i="1"/>
  <c r="J11" i="1"/>
  <c r="L11" i="1"/>
  <c r="J40" i="1" l="1"/>
  <c r="L40" i="1"/>
  <c r="K40" i="1"/>
  <c r="I40" i="1"/>
  <c r="G11" i="5"/>
  <c r="H10" i="5" l="1"/>
  <c r="G10" i="5"/>
  <c r="H11" i="5"/>
  <c r="H9" i="5"/>
  <c r="G9" i="5"/>
  <c r="H8" i="5"/>
  <c r="G8" i="5"/>
  <c r="G12" i="5"/>
  <c r="L12" i="5" l="1"/>
  <c r="H12" i="5"/>
  <c r="L10" i="5"/>
  <c r="H7" i="5"/>
  <c r="I7" i="5" s="1"/>
  <c r="G7" i="5"/>
  <c r="L18" i="4"/>
  <c r="H18" i="4"/>
  <c r="G18" i="4"/>
  <c r="L17" i="4"/>
  <c r="H17" i="4"/>
  <c r="G17" i="4"/>
  <c r="H16" i="4"/>
  <c r="G16" i="4"/>
  <c r="H15" i="4"/>
  <c r="G15" i="4"/>
  <c r="I15" i="4" s="1"/>
  <c r="H14" i="4"/>
  <c r="H12" i="4"/>
  <c r="H11" i="4"/>
  <c r="H10" i="4"/>
  <c r="H9" i="4"/>
  <c r="H8" i="4"/>
  <c r="H7" i="4"/>
  <c r="I20" i="5" l="1"/>
  <c r="K7" i="5"/>
  <c r="I16" i="4"/>
  <c r="J15" i="4"/>
  <c r="K15" i="4"/>
  <c r="L15" i="4" s="1"/>
  <c r="G14" i="4"/>
  <c r="I14" i="4" s="1"/>
  <c r="K14" i="4" s="1"/>
  <c r="G11" i="4"/>
  <c r="G8" i="4"/>
  <c r="L7" i="5" l="1"/>
  <c r="K20" i="5"/>
  <c r="K16" i="4"/>
  <c r="J16" i="4"/>
  <c r="J7" i="5"/>
  <c r="J14" i="4"/>
  <c r="L14" i="4"/>
  <c r="J20" i="5" l="1"/>
  <c r="L20" i="5"/>
  <c r="L16" i="4"/>
  <c r="L12" i="4"/>
  <c r="L11" i="4"/>
  <c r="L9" i="4"/>
  <c r="L8" i="4"/>
  <c r="G12" i="4"/>
  <c r="G9" i="4"/>
  <c r="G10" i="4" l="1"/>
  <c r="I10" i="4" s="1"/>
  <c r="G7" i="4"/>
  <c r="A22" i="1"/>
  <c r="A10" i="1" s="1"/>
  <c r="A18" i="1" s="1"/>
  <c r="A34" i="1" s="1"/>
  <c r="K10" i="4" l="1"/>
  <c r="J10" i="4"/>
  <c r="L10" i="4"/>
  <c r="I7" i="4"/>
  <c r="I19" i="4" s="1"/>
  <c r="K7" i="4" l="1"/>
  <c r="K19" i="4" s="1"/>
  <c r="J7" i="4"/>
  <c r="J19" i="4" s="1"/>
  <c r="L7" i="4" l="1"/>
  <c r="L19" i="4" s="1"/>
</calcChain>
</file>

<file path=xl/sharedStrings.xml><?xml version="1.0" encoding="utf-8"?>
<sst xmlns="http://schemas.openxmlformats.org/spreadsheetml/2006/main" count="138" uniqueCount="70">
  <si>
    <t>№ п/п</t>
  </si>
  <si>
    <t>Вид работ</t>
  </si>
  <si>
    <t>№ расценки</t>
  </si>
  <si>
    <t>Стоимость в ценах на 01.01.2015</t>
  </si>
  <si>
    <t>Дефлятор текущих цен</t>
  </si>
  <si>
    <t>Кол-во, км</t>
  </si>
  <si>
    <t>ИТОГО</t>
  </si>
  <si>
    <t>млн. руб.</t>
  </si>
  <si>
    <t>Реконструкция ОРУ - 35 кВ по замене масляных выключателей 35 кВ на вакуумные на ПС 35/6 кВ № 5 (2 выкл.)</t>
  </si>
  <si>
    <t>В1-01</t>
  </si>
  <si>
    <t>В2-01</t>
  </si>
  <si>
    <t>Напряжение, кВ</t>
  </si>
  <si>
    <t>Норматив цены, млн. руб.</t>
  </si>
  <si>
    <t>Б1-10</t>
  </si>
  <si>
    <t>П2-01</t>
  </si>
  <si>
    <t>Полная стоимость в текущих ценах</t>
  </si>
  <si>
    <t>Полная стоимость в текущих ценах с НДС</t>
  </si>
  <si>
    <t>Стоимость в ценах на 01.01.2015г.</t>
  </si>
  <si>
    <t>Результаты расчетов объемов финансовых потребностей, необходимых для строительства (реконструкции) объектов электроэнергетики, выполненных в соответствии с укрупненными нормативами цены типовых технологических решений капитального строительства объектов электроэнергетики (Приказ Минэнерго от 08.02.2016 №75)</t>
  </si>
  <si>
    <t>По объектам скорректированной инвестиционной программы ООО ХК "СДС-Энерго" на 2018 год</t>
  </si>
  <si>
    <t>Год раскрытия информации: 2018 год</t>
  </si>
  <si>
    <t>Т3-04</t>
  </si>
  <si>
    <t>Т3-03</t>
  </si>
  <si>
    <t>Реконструкция подстанции 110/35/6 кВ «Вольная» (инв. № А0079) с демонтажем шкафов КРУ серии КУ-35 (12 штук); монтажом  КРУ СЭЩ-70-35 (12 штук) с последующей наладкой релейной защиты и автоматики.</t>
  </si>
  <si>
    <t xml:space="preserve">Реконструкции сооружения ОРУ-35 кВ (инв. №00001942) Подстанции №19 (инв. №00001609) с демонтажем выключателей масляных С-35-630 (инв.№№ 00001008, 00001009, 00001010), монтажом блоков ВВ+ТТ с последующей привязкой цепей защиты и управления к существующим панелям РЗиА; монтажом ШОТ; монтажом наружного освещения. </t>
  </si>
  <si>
    <t>Кол-во ячеек,  шт</t>
  </si>
  <si>
    <t>Кол-во ячеек выключателей, КТП, шт</t>
  </si>
  <si>
    <t>31-03</t>
  </si>
  <si>
    <t>П1-01</t>
  </si>
  <si>
    <t xml:space="preserve">Таблица 1. Строительство ПС 35-750 кВ </t>
  </si>
  <si>
    <t>Таблица 2. Реконструкция ПС (элементов ПС), строительство элементов ПС 35-750 кВ, строительство КТП, РП 10(6) кВ</t>
  </si>
  <si>
    <t>Таблица 3. Строительство (реконструкция) ВЛ 6-750 кВ</t>
  </si>
  <si>
    <t xml:space="preserve">Реконструкция ВЛ-6кВ фидер 8 (инв.№00000859) с заменой провода на марку СИП и установкой реклоузеров на отходящих линиях </t>
  </si>
  <si>
    <t xml:space="preserve">Реконструкция объекта ЛЭП 6кВ, 6-16-В (инв.№00000841) с заменой провода на марку СИП и установкой реклоузеров на отходящих линиях </t>
  </si>
  <si>
    <t xml:space="preserve">Реконструкция объекта ЛЭП 6кВ, фидер 10 (инв.№00000857) с заменой провода на марку СИП и установкой реклоузеров на отходящих линиях </t>
  </si>
  <si>
    <t>Кол-во реклоузеров, шт</t>
  </si>
  <si>
    <t>П3-01</t>
  </si>
  <si>
    <t>Д1-01</t>
  </si>
  <si>
    <t>Строительство 2хВЛЗ-6 кВ от  ПС 110/35/6  №37 ф.6 и 24</t>
  </si>
  <si>
    <t>Л1-44-1</t>
  </si>
  <si>
    <t>Л2-44-1</t>
  </si>
  <si>
    <t>К1-04-1</t>
  </si>
  <si>
    <t>Т1-02-1</t>
  </si>
  <si>
    <t>Строительство ПС 35/6 кВ Горная с отпайкой от ВЛ НЧ-1,2 (ПИР, СМР, ввод-2018г.)</t>
  </si>
  <si>
    <t>Строительство ПС 110/35/6 кВ Центральная с отпайкой от ВЛ-110-КНК-1,2 (ПИР-2018г; СМР, ввод-2019г.)</t>
  </si>
  <si>
    <t>В1-02</t>
  </si>
  <si>
    <t>Т1-05-3</t>
  </si>
  <si>
    <t>32-02</t>
  </si>
  <si>
    <t>П1-03</t>
  </si>
  <si>
    <t xml:space="preserve">Полная стоимость в прогнозных ценах </t>
  </si>
  <si>
    <t>Полная стоимость в прогнозных ценах с НДС</t>
  </si>
  <si>
    <t>Строительство ВЛ-10кВ от ПС 110 кВ Керамзитовая до ТП-10/0,4кВ -1000кВА (ПИР, СМР, ввод-2018г.)</t>
  </si>
  <si>
    <t>П5-01</t>
  </si>
  <si>
    <t>К1-03-2</t>
  </si>
  <si>
    <t>К3-01-2</t>
  </si>
  <si>
    <t>К3-01-1</t>
  </si>
  <si>
    <t>Реконструкция сооружения ЛЭП 6 кВ 6-29-П с проектными работами (инв. №00000830) с заменой провода на марку СИП и установкой реклоузеров (с технологией Smart Grid) на отходящих линиях (5 штук) (проект, СМР, ПНР, ввод-2018г.)</t>
  </si>
  <si>
    <t>Реконструкция сооружения ЛЭП 6 кВ, фидер 8 с проектными работами (инв. №00000859) с заменой провода на марку СИП и установкой реклоузеров (с технологией Smart Grid) на отходящих линиях (3 штуки) (проект, СМР, ПНР, ввод-2018г.)</t>
  </si>
  <si>
    <t>Реконструкция сооружения ЛЭП 6 кВ 6-16-В с проектными работами (инв. №00000841) с заменой провода на марку СИП и установкой реклоузеров (с технологией Smart Grid) на отходящих линиях (4 штуки) (проект, СМР, ПНР, ввод-2018г.)</t>
  </si>
  <si>
    <t>Реконструкция сооружения ЛЭП 6 кВ, фидер 10 с проектными работами (инв. №00000857) с заменой провода на марку СИП и установкой реклоузеров (с технологией Smart Grid) на отходящих линиях (2 штуки) (проект, СМР, ПНР, ввод-2018г.)</t>
  </si>
  <si>
    <t>Проектирование строительства ВЛЗ-6кВ от ПС35/6 №1 ф.6 до КТП 2*1000кВА (проект -2018г., СМР, ПНР, ввод-2020г.)</t>
  </si>
  <si>
    <t>Строительство 2хВЛЗ-6кВ ф.12 и ф.15 от ПС №1 (проект -2017г., СМР, ПНР, ввод-2018г.)</t>
  </si>
  <si>
    <t>Строительство сооружения двухцепной ВЛ3-6 кВ от ПС 110/35/6 №37 ф.6;24 (проект -2017г., СМР, ПНР, ввод-2018г.)</t>
  </si>
  <si>
    <t>Монтаж КТП Н В/К 100 6/0,4 У1 с трансформатором у ПС 110/6 кВ №20 (СМР-2018г.)</t>
  </si>
  <si>
    <t>Монтаж КТП 63 кВА (проект -2017г., СМР, ПНР, ввод-2018г.)</t>
  </si>
  <si>
    <t>К1-05-1</t>
  </si>
  <si>
    <t>Проектирование строительства КТП 2*1000кВА (проект -2018г., СМР, ПНР, ввод-2020г.)</t>
  </si>
  <si>
    <t>Т3-15</t>
  </si>
  <si>
    <t>Начальник производственно- технического отдела  филиала ООО ХК "СДС-Энерго"-"Прокопьевскэнерго"</t>
  </si>
  <si>
    <t>А.А. Гребенчук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</si>
</sst>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/>
    <xf numFmtId="4" fontId="4" fillId="0" borderId="0" xfId="0" applyNumberFormat="1" applyFont="1" applyFill="1" applyAlignment="1">
      <alignment horizontal="center" wrapText="1"/>
    </xf>
    <xf numFmtId="4" fontId="4" fillId="0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164" fontId="3" fillId="0" borderId="1" xfId="0" applyNumberFormat="1" applyFont="1" applyFill="1" applyBorder="1"/>
    <xf numFmtId="0" fontId="4" fillId="0" borderId="0" xfId="0" applyFont="1" applyFill="1" applyAlignment="1">
      <alignment horizontal="center"/>
    </xf>
    <xf numFmtId="164" fontId="4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164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164" fontId="3" fillId="0" borderId="2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4" fontId="3" fillId="0" borderId="2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view="pageBreakPreview" zoomScale="80" zoomScaleNormal="100" zoomScaleSheetLayoutView="80" workbookViewId="0">
      <selection activeCell="A22" sqref="A22:XFD23"/>
    </sheetView>
  </sheetViews>
  <sheetFormatPr defaultRowHeight="15" x14ac:dyDescent="0.25"/>
  <cols>
    <col min="1" max="1" width="5" customWidth="1"/>
    <col min="2" max="2" width="22.140625" customWidth="1"/>
    <col min="3" max="3" width="7.7109375" customWidth="1"/>
    <col min="4" max="4" width="10" customWidth="1"/>
    <col min="5" max="5" width="11.140625" customWidth="1"/>
    <col min="6" max="6" width="13.140625" customWidth="1"/>
    <col min="7" max="7" width="13.7109375" customWidth="1"/>
    <col min="8" max="8" width="11.140625" customWidth="1"/>
    <col min="9" max="9" width="12.28515625" customWidth="1"/>
    <col min="10" max="10" width="13.42578125" customWidth="1"/>
    <col min="11" max="11" width="13.85546875" customWidth="1"/>
    <col min="12" max="12" width="16" customWidth="1"/>
  </cols>
  <sheetData>
    <row r="1" spans="1:12" ht="51.75" customHeight="1" x14ac:dyDescent="0.25">
      <c r="A1" s="57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62"/>
      <c r="L1" s="62"/>
    </row>
    <row r="2" spans="1:12" ht="22.5" customHeight="1" x14ac:dyDescent="0.25">
      <c r="A2" s="57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7" customHeight="1" x14ac:dyDescent="0.25">
      <c r="A3" s="16"/>
      <c r="B3" s="16"/>
      <c r="C3" s="16"/>
      <c r="D3" s="57" t="s">
        <v>20</v>
      </c>
      <c r="E3" s="58"/>
      <c r="F3" s="58"/>
      <c r="G3" s="58"/>
      <c r="H3" s="58"/>
      <c r="I3" s="16"/>
      <c r="J3" s="16"/>
      <c r="K3" s="17"/>
      <c r="L3" s="17"/>
    </row>
    <row r="4" spans="1:12" ht="27.75" customHeight="1" x14ac:dyDescent="0.25">
      <c r="A4" s="4"/>
      <c r="B4" s="5"/>
      <c r="C4" s="5"/>
      <c r="D4" s="5"/>
      <c r="E4" s="5"/>
      <c r="F4" s="5" t="s">
        <v>29</v>
      </c>
      <c r="G4" s="5"/>
      <c r="H4" s="5"/>
      <c r="I4" s="5"/>
      <c r="J4" s="5"/>
      <c r="K4" s="6"/>
      <c r="L4" s="6" t="s">
        <v>7</v>
      </c>
    </row>
    <row r="5" spans="1:12" ht="14.2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6"/>
    </row>
    <row r="6" spans="1:12" ht="72.75" customHeight="1" x14ac:dyDescent="0.25">
      <c r="A6" s="7" t="s">
        <v>0</v>
      </c>
      <c r="B6" s="7" t="s">
        <v>1</v>
      </c>
      <c r="C6" s="7" t="s">
        <v>25</v>
      </c>
      <c r="D6" s="7" t="s">
        <v>11</v>
      </c>
      <c r="E6" s="7" t="s">
        <v>2</v>
      </c>
      <c r="F6" s="7" t="s">
        <v>12</v>
      </c>
      <c r="G6" s="7" t="s">
        <v>17</v>
      </c>
      <c r="H6" s="7" t="s">
        <v>4</v>
      </c>
      <c r="I6" s="7" t="s">
        <v>15</v>
      </c>
      <c r="J6" s="7" t="s">
        <v>16</v>
      </c>
      <c r="K6" s="7" t="s">
        <v>49</v>
      </c>
      <c r="L6" s="7" t="s">
        <v>50</v>
      </c>
    </row>
    <row r="7" spans="1:12" ht="15" customHeight="1" x14ac:dyDescent="0.25">
      <c r="A7" s="64">
        <v>1</v>
      </c>
      <c r="B7" s="65" t="s">
        <v>43</v>
      </c>
      <c r="C7" s="29">
        <v>2</v>
      </c>
      <c r="D7" s="25">
        <v>35</v>
      </c>
      <c r="E7" s="24" t="s">
        <v>9</v>
      </c>
      <c r="F7" s="8">
        <v>5.01</v>
      </c>
      <c r="G7" s="8">
        <f t="shared" ref="G7" si="0">C7*F7</f>
        <v>10.02</v>
      </c>
      <c r="H7" s="8">
        <f t="shared" ref="H7:H19" si="1">1.063*1.044*1.046</f>
        <v>1.1608215120000001</v>
      </c>
      <c r="I7" s="66">
        <f>SUM(G7:G12)*H7+3.32732</f>
        <v>158.26322030391569</v>
      </c>
      <c r="J7" s="59">
        <f t="shared" ref="J7" si="2">I7*1.18</f>
        <v>186.75059995862051</v>
      </c>
      <c r="K7" s="67">
        <f>I7</f>
        <v>158.26322030391569</v>
      </c>
      <c r="L7" s="59">
        <f t="shared" ref="L7:L12" si="3">K7*1.18</f>
        <v>186.75059995862051</v>
      </c>
    </row>
    <row r="8" spans="1:12" x14ac:dyDescent="0.25">
      <c r="A8" s="64"/>
      <c r="B8" s="65"/>
      <c r="C8" s="29">
        <v>2</v>
      </c>
      <c r="D8" s="25">
        <v>35</v>
      </c>
      <c r="E8" s="24" t="s">
        <v>42</v>
      </c>
      <c r="F8" s="8">
        <v>15.989000000000001</v>
      </c>
      <c r="G8" s="8">
        <f t="shared" ref="G8" si="4">C8*F8</f>
        <v>31.978000000000002</v>
      </c>
      <c r="H8" s="8">
        <f t="shared" si="1"/>
        <v>1.1608215120000001</v>
      </c>
      <c r="I8" s="66"/>
      <c r="J8" s="60"/>
      <c r="K8" s="68"/>
      <c r="L8" s="60"/>
    </row>
    <row r="9" spans="1:12" x14ac:dyDescent="0.25">
      <c r="A9" s="64"/>
      <c r="B9" s="65"/>
      <c r="C9" s="29">
        <v>22</v>
      </c>
      <c r="D9" s="25">
        <v>6</v>
      </c>
      <c r="E9" s="24" t="s">
        <v>10</v>
      </c>
      <c r="F9" s="8">
        <v>1.66</v>
      </c>
      <c r="G9" s="8">
        <f t="shared" ref="G9" si="5">C9*F9</f>
        <v>36.519999999999996</v>
      </c>
      <c r="H9" s="8">
        <f t="shared" si="1"/>
        <v>1.1608215120000001</v>
      </c>
      <c r="I9" s="66"/>
      <c r="J9" s="60"/>
      <c r="K9" s="68"/>
      <c r="L9" s="60"/>
    </row>
    <row r="10" spans="1:12" x14ac:dyDescent="0.25">
      <c r="A10" s="64"/>
      <c r="B10" s="65"/>
      <c r="C10" s="29"/>
      <c r="D10" s="25">
        <v>35</v>
      </c>
      <c r="E10" s="28" t="s">
        <v>27</v>
      </c>
      <c r="F10" s="8">
        <v>47.542000000000002</v>
      </c>
      <c r="G10" s="8">
        <f>F10</f>
        <v>47.542000000000002</v>
      </c>
      <c r="H10" s="8">
        <f t="shared" si="1"/>
        <v>1.1608215120000001</v>
      </c>
      <c r="I10" s="66"/>
      <c r="J10" s="60"/>
      <c r="K10" s="68"/>
      <c r="L10" s="60">
        <f t="shared" si="3"/>
        <v>0</v>
      </c>
    </row>
    <row r="11" spans="1:12" x14ac:dyDescent="0.25">
      <c r="A11" s="64"/>
      <c r="B11" s="65"/>
      <c r="C11" s="29"/>
      <c r="D11" s="25">
        <v>35</v>
      </c>
      <c r="E11" s="24" t="s">
        <v>13</v>
      </c>
      <c r="F11" s="8">
        <v>2.6340000000000001E-3</v>
      </c>
      <c r="G11" s="8">
        <f>(100*2+40*2+582+306)*0.6*F11</f>
        <v>1.8459071999999999</v>
      </c>
      <c r="H11" s="8">
        <f t="shared" si="1"/>
        <v>1.1608215120000001</v>
      </c>
      <c r="I11" s="66"/>
      <c r="J11" s="60"/>
      <c r="K11" s="68"/>
      <c r="L11" s="60"/>
    </row>
    <row r="12" spans="1:12" x14ac:dyDescent="0.25">
      <c r="A12" s="64"/>
      <c r="B12" s="65"/>
      <c r="C12" s="29"/>
      <c r="D12" s="25">
        <v>35</v>
      </c>
      <c r="E12" s="24" t="s">
        <v>28</v>
      </c>
      <c r="F12" s="8">
        <v>5.5650000000000004</v>
      </c>
      <c r="G12" s="8">
        <f>F12</f>
        <v>5.5650000000000004</v>
      </c>
      <c r="H12" s="8">
        <f t="shared" si="1"/>
        <v>1.1608215120000001</v>
      </c>
      <c r="I12" s="66"/>
      <c r="J12" s="60"/>
      <c r="K12" s="69"/>
      <c r="L12" s="60">
        <f t="shared" si="3"/>
        <v>0</v>
      </c>
    </row>
    <row r="13" spans="1:12" x14ac:dyDescent="0.25">
      <c r="A13" s="64">
        <v>2</v>
      </c>
      <c r="B13" s="70" t="s">
        <v>44</v>
      </c>
      <c r="C13" s="25">
        <v>2</v>
      </c>
      <c r="D13" s="25">
        <v>110</v>
      </c>
      <c r="E13" s="24" t="s">
        <v>45</v>
      </c>
      <c r="F13" s="8">
        <v>16.542999999999999</v>
      </c>
      <c r="G13" s="8">
        <f>C13*F13</f>
        <v>33.085999999999999</v>
      </c>
      <c r="H13" s="8">
        <f t="shared" si="1"/>
        <v>1.1608215120000001</v>
      </c>
      <c r="I13" s="59">
        <f>SUM(G13:G19)*H13</f>
        <v>413.15516610645051</v>
      </c>
      <c r="J13" s="59">
        <f>I13*1.18</f>
        <v>487.52309600561159</v>
      </c>
      <c r="K13" s="59">
        <f>SUM(G13:G18)*H13*1.044+G19*H13</f>
        <v>428.74928502008493</v>
      </c>
      <c r="L13" s="59">
        <f>SUM(G13:G18)*H13*1.044*1.2+G19*H13*1.18</f>
        <v>513.32427457180665</v>
      </c>
    </row>
    <row r="14" spans="1:12" x14ac:dyDescent="0.25">
      <c r="A14" s="64"/>
      <c r="B14" s="71"/>
      <c r="C14" s="25">
        <v>2</v>
      </c>
      <c r="D14" s="25">
        <v>110</v>
      </c>
      <c r="E14" s="24" t="s">
        <v>46</v>
      </c>
      <c r="F14" s="8">
        <v>36.787999999999997</v>
      </c>
      <c r="G14" s="8">
        <f>C14*F14</f>
        <v>73.575999999999993</v>
      </c>
      <c r="H14" s="8">
        <f t="shared" si="1"/>
        <v>1.1608215120000001</v>
      </c>
      <c r="I14" s="60"/>
      <c r="J14" s="60"/>
      <c r="K14" s="60"/>
      <c r="L14" s="60"/>
    </row>
    <row r="15" spans="1:12" x14ac:dyDescent="0.25">
      <c r="A15" s="64"/>
      <c r="B15" s="71"/>
      <c r="C15" s="25">
        <v>7</v>
      </c>
      <c r="D15" s="25">
        <v>35</v>
      </c>
      <c r="E15" s="24" t="s">
        <v>9</v>
      </c>
      <c r="F15" s="8">
        <v>5.01</v>
      </c>
      <c r="G15" s="8">
        <f>C15*F15</f>
        <v>35.07</v>
      </c>
      <c r="H15" s="8">
        <f t="shared" si="1"/>
        <v>1.1608215120000001</v>
      </c>
      <c r="I15" s="60"/>
      <c r="J15" s="60"/>
      <c r="K15" s="60"/>
      <c r="L15" s="60"/>
    </row>
    <row r="16" spans="1:12" x14ac:dyDescent="0.25">
      <c r="A16" s="64"/>
      <c r="B16" s="71"/>
      <c r="C16" s="25">
        <v>24</v>
      </c>
      <c r="D16" s="25">
        <v>6</v>
      </c>
      <c r="E16" s="24" t="s">
        <v>10</v>
      </c>
      <c r="F16" s="8">
        <v>1.66</v>
      </c>
      <c r="G16" s="8">
        <f>C16*F16</f>
        <v>39.839999999999996</v>
      </c>
      <c r="H16" s="8">
        <f t="shared" si="1"/>
        <v>1.1608215120000001</v>
      </c>
      <c r="I16" s="60"/>
      <c r="J16" s="60"/>
      <c r="K16" s="60"/>
      <c r="L16" s="60"/>
    </row>
    <row r="17" spans="1:12" x14ac:dyDescent="0.25">
      <c r="A17" s="64"/>
      <c r="B17" s="71"/>
      <c r="C17" s="25"/>
      <c r="D17" s="25"/>
      <c r="E17" s="24" t="s">
        <v>47</v>
      </c>
      <c r="F17" s="8">
        <v>118.497</v>
      </c>
      <c r="G17" s="8">
        <f>F16:F17</f>
        <v>118.497</v>
      </c>
      <c r="H17" s="8">
        <f t="shared" si="1"/>
        <v>1.1608215120000001</v>
      </c>
      <c r="I17" s="60"/>
      <c r="J17" s="60"/>
      <c r="K17" s="60"/>
      <c r="L17" s="60"/>
    </row>
    <row r="18" spans="1:12" x14ac:dyDescent="0.25">
      <c r="A18" s="64"/>
      <c r="B18" s="71"/>
      <c r="C18" s="25"/>
      <c r="D18" s="25"/>
      <c r="E18" s="24" t="s">
        <v>13</v>
      </c>
      <c r="F18" s="8">
        <v>2.6340000000000001E-3</v>
      </c>
      <c r="G18" s="8">
        <f>F18*(C13*500+C14*60+C15*100+732+765)*0.6</f>
        <v>5.2421867999999998</v>
      </c>
      <c r="H18" s="8">
        <f t="shared" si="1"/>
        <v>1.1608215120000001</v>
      </c>
      <c r="I18" s="60"/>
      <c r="J18" s="60"/>
      <c r="K18" s="60"/>
      <c r="L18" s="60"/>
    </row>
    <row r="19" spans="1:12" x14ac:dyDescent="0.25">
      <c r="A19" s="64"/>
      <c r="B19" s="72"/>
      <c r="C19" s="25"/>
      <c r="D19" s="25"/>
      <c r="E19" s="24" t="s">
        <v>48</v>
      </c>
      <c r="F19" s="8">
        <v>50.604999999999997</v>
      </c>
      <c r="G19" s="8">
        <f>F19</f>
        <v>50.604999999999997</v>
      </c>
      <c r="H19" s="8">
        <f t="shared" si="1"/>
        <v>1.1608215120000001</v>
      </c>
      <c r="I19" s="61"/>
      <c r="J19" s="60"/>
      <c r="K19" s="61"/>
      <c r="L19" s="61"/>
    </row>
    <row r="20" spans="1:12" ht="25.5" customHeight="1" x14ac:dyDescent="0.25">
      <c r="A20" s="26"/>
      <c r="B20" s="26"/>
      <c r="C20" s="26"/>
      <c r="D20" s="26"/>
      <c r="E20" s="26"/>
      <c r="F20" s="26"/>
      <c r="G20" s="26"/>
      <c r="H20" s="27" t="s">
        <v>6</v>
      </c>
      <c r="I20" s="13">
        <f>I7+I13</f>
        <v>571.41838641036622</v>
      </c>
      <c r="J20" s="13">
        <f t="shared" ref="J20:L20" si="6">J7+J13</f>
        <v>674.27369596423205</v>
      </c>
      <c r="K20" s="13">
        <f t="shared" si="6"/>
        <v>587.01250532400059</v>
      </c>
      <c r="L20" s="13">
        <f t="shared" si="6"/>
        <v>700.07487453042722</v>
      </c>
    </row>
    <row r="21" spans="1:12" ht="25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idden="1" x14ac:dyDescent="0.25">
      <c r="A22" s="11" t="s">
        <v>68</v>
      </c>
      <c r="B22" s="11"/>
      <c r="C22" s="11"/>
      <c r="D22" s="11"/>
      <c r="E22" s="11"/>
      <c r="F22" s="11"/>
      <c r="G22" s="11"/>
      <c r="H22" s="11"/>
      <c r="I22" s="11"/>
      <c r="K22" s="11"/>
      <c r="L22" s="11" t="s">
        <v>69</v>
      </c>
    </row>
    <row r="23" spans="1:12" ht="13.5" hidden="1" customHeight="1" x14ac:dyDescent="0.25">
      <c r="A23" s="2"/>
    </row>
    <row r="24" spans="1:12" x14ac:dyDescent="0.25">
      <c r="I24" s="32"/>
      <c r="J24" s="32"/>
      <c r="L24" s="32"/>
    </row>
    <row r="25" spans="1:12" ht="27.75" customHeight="1" x14ac:dyDescent="0.25">
      <c r="A25" s="1"/>
      <c r="J25" s="32"/>
      <c r="K25" s="32"/>
      <c r="L25" s="32"/>
    </row>
  </sheetData>
  <mergeCells count="15">
    <mergeCell ref="L7:L12"/>
    <mergeCell ref="J13:J19"/>
    <mergeCell ref="K13:K19"/>
    <mergeCell ref="A1:L1"/>
    <mergeCell ref="A2:L2"/>
    <mergeCell ref="D3:H3"/>
    <mergeCell ref="A7:A12"/>
    <mergeCell ref="B7:B12"/>
    <mergeCell ref="I7:I12"/>
    <mergeCell ref="J7:J12"/>
    <mergeCell ref="K7:K12"/>
    <mergeCell ref="A13:A19"/>
    <mergeCell ref="B13:B19"/>
    <mergeCell ref="I13:I19"/>
    <mergeCell ref="L13:L19"/>
  </mergeCells>
  <pageMargins left="0.51181102362204722" right="0.31496062992125984" top="0.55118110236220474" bottom="0.35433070866141736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topLeftCell="A4" zoomScale="80" zoomScaleNormal="100" zoomScaleSheetLayoutView="80" workbookViewId="0">
      <selection activeCell="A21" sqref="A21:XFD21"/>
    </sheetView>
  </sheetViews>
  <sheetFormatPr defaultRowHeight="15" x14ac:dyDescent="0.25"/>
  <cols>
    <col min="1" max="1" width="7" customWidth="1"/>
    <col min="2" max="2" width="36.140625" customWidth="1"/>
    <col min="3" max="3" width="16.42578125" customWidth="1"/>
    <col min="4" max="9" width="13.7109375" customWidth="1"/>
    <col min="10" max="11" width="16.28515625" customWidth="1"/>
    <col min="12" max="12" width="17.85546875" customWidth="1"/>
  </cols>
  <sheetData>
    <row r="1" spans="1:12" ht="51.75" customHeight="1" x14ac:dyDescent="0.25">
      <c r="A1" s="57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62"/>
      <c r="L1" s="62"/>
    </row>
    <row r="2" spans="1:12" ht="26.25" customHeight="1" x14ac:dyDescent="0.25">
      <c r="A2" s="57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7" customHeight="1" x14ac:dyDescent="0.25">
      <c r="A3" s="9"/>
      <c r="B3" s="9"/>
      <c r="C3" s="9"/>
      <c r="D3" s="57" t="s">
        <v>20</v>
      </c>
      <c r="E3" s="58"/>
      <c r="F3" s="58"/>
      <c r="G3" s="58"/>
      <c r="H3" s="58"/>
      <c r="I3" s="9"/>
      <c r="J3" s="9"/>
      <c r="K3" s="10"/>
      <c r="L3" s="10"/>
    </row>
    <row r="4" spans="1:12" ht="23.25" customHeight="1" x14ac:dyDescent="0.25">
      <c r="A4" s="4"/>
      <c r="B4" s="5"/>
      <c r="C4" s="5"/>
      <c r="D4" s="5"/>
      <c r="E4" s="5"/>
      <c r="F4" s="5" t="s">
        <v>30</v>
      </c>
      <c r="G4" s="5"/>
      <c r="H4" s="5"/>
      <c r="I4" s="5"/>
      <c r="J4" s="5"/>
      <c r="K4" s="6"/>
      <c r="L4" s="6" t="s">
        <v>7</v>
      </c>
    </row>
    <row r="5" spans="1:12" ht="12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6"/>
    </row>
    <row r="6" spans="1:12" ht="72.75" customHeight="1" x14ac:dyDescent="0.25">
      <c r="A6" s="7" t="s">
        <v>0</v>
      </c>
      <c r="B6" s="7" t="s">
        <v>1</v>
      </c>
      <c r="C6" s="7" t="s">
        <v>26</v>
      </c>
      <c r="D6" s="7" t="s">
        <v>11</v>
      </c>
      <c r="E6" s="7" t="s">
        <v>2</v>
      </c>
      <c r="F6" s="7" t="s">
        <v>12</v>
      </c>
      <c r="G6" s="7" t="s">
        <v>17</v>
      </c>
      <c r="H6" s="7" t="s">
        <v>4</v>
      </c>
      <c r="I6" s="7" t="s">
        <v>15</v>
      </c>
      <c r="J6" s="7" t="s">
        <v>16</v>
      </c>
      <c r="K6" s="7" t="s">
        <v>49</v>
      </c>
      <c r="L6" s="7" t="s">
        <v>50</v>
      </c>
    </row>
    <row r="7" spans="1:12" ht="21.95" customHeight="1" x14ac:dyDescent="0.25">
      <c r="A7" s="64">
        <v>1</v>
      </c>
      <c r="B7" s="73" t="s">
        <v>8</v>
      </c>
      <c r="C7" s="52">
        <v>2</v>
      </c>
      <c r="D7" s="52">
        <v>35</v>
      </c>
      <c r="E7" s="24" t="s">
        <v>9</v>
      </c>
      <c r="F7" s="8">
        <v>5.01</v>
      </c>
      <c r="G7" s="8">
        <f t="shared" ref="G7:G10" si="0">C7*F7</f>
        <v>10.02</v>
      </c>
      <c r="H7" s="8">
        <f t="shared" ref="H7:H18" si="1">1.063*1.044*1.046</f>
        <v>1.1608215120000001</v>
      </c>
      <c r="I7" s="59">
        <f>(G7+G8+G9)*H7</f>
        <v>14.935222439112959</v>
      </c>
      <c r="J7" s="59">
        <f t="shared" ref="J7" si="2">I7*1.18</f>
        <v>17.623562478153289</v>
      </c>
      <c r="K7" s="67">
        <f>I7</f>
        <v>14.935222439112959</v>
      </c>
      <c r="L7" s="59">
        <f t="shared" ref="L7:L12" si="3">K7*1.18</f>
        <v>17.623562478153289</v>
      </c>
    </row>
    <row r="8" spans="1:12" ht="21.95" customHeight="1" x14ac:dyDescent="0.25">
      <c r="A8" s="64"/>
      <c r="B8" s="73"/>
      <c r="C8" s="53"/>
      <c r="D8" s="53"/>
      <c r="E8" s="24" t="s">
        <v>13</v>
      </c>
      <c r="F8" s="8">
        <v>2.6340000000000001E-3</v>
      </c>
      <c r="G8" s="8">
        <f>C7*F8*100*0.6</f>
        <v>0.31608000000000003</v>
      </c>
      <c r="H8" s="8">
        <f t="shared" si="1"/>
        <v>1.1608215120000001</v>
      </c>
      <c r="I8" s="60"/>
      <c r="J8" s="60"/>
      <c r="K8" s="68"/>
      <c r="L8" s="60">
        <f t="shared" si="3"/>
        <v>0</v>
      </c>
    </row>
    <row r="9" spans="1:12" ht="21.95" customHeight="1" x14ac:dyDescent="0.25">
      <c r="A9" s="64"/>
      <c r="B9" s="73"/>
      <c r="C9" s="54"/>
      <c r="D9" s="54"/>
      <c r="E9" s="24" t="s">
        <v>14</v>
      </c>
      <c r="F9" s="8">
        <v>1.2649999999999999</v>
      </c>
      <c r="G9" s="8">
        <f>F9*C7</f>
        <v>2.5299999999999998</v>
      </c>
      <c r="H9" s="8">
        <f t="shared" si="1"/>
        <v>1.1608215120000001</v>
      </c>
      <c r="I9" s="60"/>
      <c r="J9" s="60"/>
      <c r="K9" s="69"/>
      <c r="L9" s="60">
        <f t="shared" si="3"/>
        <v>0</v>
      </c>
    </row>
    <row r="10" spans="1:12" ht="54.95" customHeight="1" x14ac:dyDescent="0.25">
      <c r="A10" s="44">
        <v>2</v>
      </c>
      <c r="B10" s="74" t="s">
        <v>24</v>
      </c>
      <c r="C10" s="52">
        <v>3</v>
      </c>
      <c r="D10" s="52">
        <v>35</v>
      </c>
      <c r="E10" s="24" t="s">
        <v>9</v>
      </c>
      <c r="F10" s="8">
        <v>5.01</v>
      </c>
      <c r="G10" s="8">
        <f t="shared" si="0"/>
        <v>15.03</v>
      </c>
      <c r="H10" s="8">
        <f t="shared" si="1"/>
        <v>1.1608215120000001</v>
      </c>
      <c r="I10" s="59">
        <f>(G10+G11+G12)*H10</f>
        <v>22.40283365866944</v>
      </c>
      <c r="J10" s="59">
        <f t="shared" ref="J10" si="4">I10*1.18</f>
        <v>26.435343717229937</v>
      </c>
      <c r="K10" s="67">
        <f>I10</f>
        <v>22.40283365866944</v>
      </c>
      <c r="L10" s="59">
        <f t="shared" si="3"/>
        <v>26.435343717229937</v>
      </c>
    </row>
    <row r="11" spans="1:12" ht="54.95" customHeight="1" x14ac:dyDescent="0.25">
      <c r="A11" s="45"/>
      <c r="B11" s="75"/>
      <c r="C11" s="53"/>
      <c r="D11" s="53"/>
      <c r="E11" s="24" t="s">
        <v>13</v>
      </c>
      <c r="F11" s="8">
        <v>2.6340000000000001E-3</v>
      </c>
      <c r="G11" s="8">
        <f>C10*F11*100*0.6</f>
        <v>0.47411999999999993</v>
      </c>
      <c r="H11" s="8">
        <f t="shared" si="1"/>
        <v>1.1608215120000001</v>
      </c>
      <c r="I11" s="60"/>
      <c r="J11" s="60"/>
      <c r="K11" s="68"/>
      <c r="L11" s="60">
        <f t="shared" si="3"/>
        <v>0</v>
      </c>
    </row>
    <row r="12" spans="1:12" ht="54.95" customHeight="1" x14ac:dyDescent="0.25">
      <c r="A12" s="46"/>
      <c r="B12" s="76"/>
      <c r="C12" s="54"/>
      <c r="D12" s="54"/>
      <c r="E12" s="24" t="s">
        <v>14</v>
      </c>
      <c r="F12" s="8">
        <v>1.2649999999999999</v>
      </c>
      <c r="G12" s="8">
        <f>F12*C10</f>
        <v>3.7949999999999999</v>
      </c>
      <c r="H12" s="8">
        <f t="shared" si="1"/>
        <v>1.1608215120000001</v>
      </c>
      <c r="I12" s="61"/>
      <c r="J12" s="60"/>
      <c r="K12" s="68"/>
      <c r="L12" s="60">
        <f t="shared" si="3"/>
        <v>0</v>
      </c>
    </row>
    <row r="13" spans="1:12" ht="54.95" customHeight="1" x14ac:dyDescent="0.25">
      <c r="A13" s="35">
        <v>3</v>
      </c>
      <c r="B13" s="39" t="s">
        <v>66</v>
      </c>
      <c r="C13" s="36">
        <v>1</v>
      </c>
      <c r="D13" s="36">
        <v>6</v>
      </c>
      <c r="E13" s="37" t="s">
        <v>67</v>
      </c>
      <c r="F13" s="8">
        <v>5.7430000000000003</v>
      </c>
      <c r="G13" s="8">
        <f>F13</f>
        <v>5.7430000000000003</v>
      </c>
      <c r="H13" s="8">
        <f t="shared" si="1"/>
        <v>1.1608215120000001</v>
      </c>
      <c r="I13" s="38">
        <f>G13*H13</f>
        <v>6.6665979434160008</v>
      </c>
      <c r="J13" s="14">
        <f>I13*1.18</f>
        <v>7.8665855732308803</v>
      </c>
      <c r="K13" s="14">
        <f>I13*1.044*1.042</f>
        <v>7.2522452395492101</v>
      </c>
      <c r="L13" s="14">
        <f>K13*1.2</f>
        <v>8.7026942874590514</v>
      </c>
    </row>
    <row r="14" spans="1:12" ht="42" customHeight="1" x14ac:dyDescent="0.25">
      <c r="A14" s="15">
        <v>4</v>
      </c>
      <c r="B14" s="40" t="s">
        <v>63</v>
      </c>
      <c r="C14" s="30">
        <v>1</v>
      </c>
      <c r="D14" s="30">
        <v>6</v>
      </c>
      <c r="E14" s="24" t="s">
        <v>21</v>
      </c>
      <c r="F14" s="8">
        <v>0.85599999999999998</v>
      </c>
      <c r="G14" s="8">
        <f>C14*F14</f>
        <v>0.85599999999999998</v>
      </c>
      <c r="H14" s="8">
        <f t="shared" si="1"/>
        <v>1.1608215120000001</v>
      </c>
      <c r="I14" s="14">
        <f>G14*H14</f>
        <v>0.99366321427199999</v>
      </c>
      <c r="J14" s="14">
        <f>I14*1.18</f>
        <v>1.1725225928409599</v>
      </c>
      <c r="K14" s="14">
        <f>I14</f>
        <v>0.99366321427199999</v>
      </c>
      <c r="L14" s="14">
        <f>K14*1.18</f>
        <v>1.1725225928409599</v>
      </c>
    </row>
    <row r="15" spans="1:12" ht="31.5" customHeight="1" x14ac:dyDescent="0.25">
      <c r="A15" s="18">
        <v>5</v>
      </c>
      <c r="B15" s="40" t="s">
        <v>64</v>
      </c>
      <c r="C15" s="30">
        <v>1</v>
      </c>
      <c r="D15" s="30">
        <v>6</v>
      </c>
      <c r="E15" s="24" t="s">
        <v>22</v>
      </c>
      <c r="F15" s="8">
        <v>0.68100000000000005</v>
      </c>
      <c r="G15" s="8">
        <f>C15*F15</f>
        <v>0.68100000000000005</v>
      </c>
      <c r="H15" s="8">
        <f t="shared" si="1"/>
        <v>1.1608215120000001</v>
      </c>
      <c r="I15" s="14">
        <f>G15*H15</f>
        <v>0.79051944967200005</v>
      </c>
      <c r="J15" s="14">
        <f>I15*1.18</f>
        <v>0.93281295061295999</v>
      </c>
      <c r="K15" s="14">
        <f>I15</f>
        <v>0.79051944967200005</v>
      </c>
      <c r="L15" s="14">
        <f>K15*1.18</f>
        <v>0.93281295061295999</v>
      </c>
    </row>
    <row r="16" spans="1:12" ht="36" customHeight="1" x14ac:dyDescent="0.25">
      <c r="A16" s="64">
        <v>6</v>
      </c>
      <c r="B16" s="73" t="s">
        <v>23</v>
      </c>
      <c r="C16" s="52">
        <v>9</v>
      </c>
      <c r="D16" s="52">
        <v>35</v>
      </c>
      <c r="E16" s="24" t="s">
        <v>9</v>
      </c>
      <c r="F16" s="8">
        <v>5.01</v>
      </c>
      <c r="G16" s="8">
        <f t="shared" ref="G16" si="5">C16*F16</f>
        <v>45.089999999999996</v>
      </c>
      <c r="H16" s="8">
        <f t="shared" si="1"/>
        <v>1.1608215120000001</v>
      </c>
      <c r="I16" s="59">
        <f>(G16+G17+G18)*H16</f>
        <v>67.20850097600831</v>
      </c>
      <c r="J16" s="59">
        <f t="shared" ref="J16" si="6">I16*1.18</f>
        <v>79.306031151689808</v>
      </c>
      <c r="K16" s="67">
        <f>I16</f>
        <v>67.20850097600831</v>
      </c>
      <c r="L16" s="59">
        <f t="shared" ref="L16:L18" si="7">K16*1.18</f>
        <v>79.306031151689808</v>
      </c>
    </row>
    <row r="17" spans="1:12" ht="34.5" customHeight="1" x14ac:dyDescent="0.25">
      <c r="A17" s="64"/>
      <c r="B17" s="73"/>
      <c r="C17" s="53"/>
      <c r="D17" s="53"/>
      <c r="E17" s="24" t="s">
        <v>13</v>
      </c>
      <c r="F17" s="8">
        <v>2.6340000000000001E-3</v>
      </c>
      <c r="G17" s="8">
        <f>C16*F17*100*0.6</f>
        <v>1.4223600000000001</v>
      </c>
      <c r="H17" s="8">
        <f t="shared" si="1"/>
        <v>1.1608215120000001</v>
      </c>
      <c r="I17" s="60"/>
      <c r="J17" s="60"/>
      <c r="K17" s="68"/>
      <c r="L17" s="60">
        <f t="shared" si="7"/>
        <v>0</v>
      </c>
    </row>
    <row r="18" spans="1:12" ht="37.5" customHeight="1" x14ac:dyDescent="0.25">
      <c r="A18" s="64"/>
      <c r="B18" s="73"/>
      <c r="C18" s="54"/>
      <c r="D18" s="54"/>
      <c r="E18" s="24" t="s">
        <v>14</v>
      </c>
      <c r="F18" s="8">
        <v>1.2649999999999999</v>
      </c>
      <c r="G18" s="8">
        <f>F18*C16</f>
        <v>11.385</v>
      </c>
      <c r="H18" s="8">
        <f t="shared" si="1"/>
        <v>1.1608215120000001</v>
      </c>
      <c r="I18" s="61"/>
      <c r="J18" s="60"/>
      <c r="K18" s="69"/>
      <c r="L18" s="60">
        <f t="shared" si="7"/>
        <v>0</v>
      </c>
    </row>
    <row r="19" spans="1:12" ht="15.75" x14ac:dyDescent="0.25">
      <c r="A19" s="26"/>
      <c r="B19" s="26"/>
      <c r="C19" s="26"/>
      <c r="D19" s="26"/>
      <c r="E19" s="26"/>
      <c r="F19" s="26"/>
      <c r="G19" s="26"/>
      <c r="H19" s="12" t="s">
        <v>6</v>
      </c>
      <c r="I19" s="13">
        <f>SUM(I7:I18)</f>
        <v>112.9973376811507</v>
      </c>
      <c r="J19" s="13">
        <f t="shared" ref="J19:L19" si="8">SUM(J7:J18)</f>
        <v>133.33685846375784</v>
      </c>
      <c r="K19" s="13">
        <f t="shared" si="8"/>
        <v>113.58298497728391</v>
      </c>
      <c r="L19" s="13">
        <f t="shared" si="8"/>
        <v>134.17296717798601</v>
      </c>
    </row>
    <row r="20" spans="1:12" ht="33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idden="1" x14ac:dyDescent="0.25">
      <c r="A21" s="11" t="s">
        <v>68</v>
      </c>
      <c r="B21" s="11"/>
      <c r="C21" s="11"/>
      <c r="D21" s="11"/>
      <c r="E21" s="11"/>
      <c r="F21" s="11"/>
      <c r="G21" s="11"/>
      <c r="H21" s="11"/>
      <c r="I21" s="11"/>
      <c r="J21" s="11" t="s">
        <v>69</v>
      </c>
      <c r="K21" s="11"/>
    </row>
    <row r="22" spans="1:12" x14ac:dyDescent="0.25">
      <c r="A22" s="2"/>
    </row>
    <row r="24" spans="1:12" x14ac:dyDescent="0.25">
      <c r="A24" s="1"/>
    </row>
    <row r="25" spans="1:12" x14ac:dyDescent="0.25">
      <c r="J25" s="32"/>
    </row>
    <row r="26" spans="1:12" x14ac:dyDescent="0.25">
      <c r="J26" s="32"/>
    </row>
    <row r="27" spans="1:12" x14ac:dyDescent="0.25">
      <c r="J27" s="32"/>
    </row>
    <row r="28" spans="1:12" x14ac:dyDescent="0.25">
      <c r="J28" s="32"/>
    </row>
  </sheetData>
  <mergeCells count="27">
    <mergeCell ref="J16:J18"/>
    <mergeCell ref="K16:K18"/>
    <mergeCell ref="L16:L18"/>
    <mergeCell ref="K10:K12"/>
    <mergeCell ref="L10:L12"/>
    <mergeCell ref="J7:J9"/>
    <mergeCell ref="I10:I12"/>
    <mergeCell ref="J10:J12"/>
    <mergeCell ref="A1:L1"/>
    <mergeCell ref="A2:L2"/>
    <mergeCell ref="D3:H3"/>
    <mergeCell ref="K7:K9"/>
    <mergeCell ref="L7:L9"/>
    <mergeCell ref="A16:A18"/>
    <mergeCell ref="B16:B18"/>
    <mergeCell ref="C16:C18"/>
    <mergeCell ref="D16:D18"/>
    <mergeCell ref="I7:I9"/>
    <mergeCell ref="I16:I18"/>
    <mergeCell ref="A7:A9"/>
    <mergeCell ref="B7:B9"/>
    <mergeCell ref="C7:C9"/>
    <mergeCell ref="D7:D9"/>
    <mergeCell ref="A10:A12"/>
    <mergeCell ref="B10:B12"/>
    <mergeCell ref="C10:C12"/>
    <mergeCell ref="D10:D12"/>
  </mergeCells>
  <pageMargins left="0.51181102362204722" right="0.51181102362204722" top="0.55118110236220474" bottom="0.35433070866141736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view="pageBreakPreview" topLeftCell="A4" zoomScale="80" zoomScaleNormal="100" zoomScaleSheetLayoutView="80" workbookViewId="0">
      <selection activeCell="O8" sqref="O8"/>
    </sheetView>
  </sheetViews>
  <sheetFormatPr defaultRowHeight="15" x14ac:dyDescent="0.25"/>
  <cols>
    <col min="1" max="1" width="5.85546875" customWidth="1"/>
    <col min="2" max="2" width="51.7109375" customWidth="1"/>
    <col min="3" max="3" width="9.7109375" customWidth="1"/>
    <col min="4" max="4" width="9.28515625" customWidth="1"/>
    <col min="5" max="6" width="12.7109375" customWidth="1"/>
    <col min="7" max="7" width="12" customWidth="1"/>
    <col min="8" max="8" width="11.5703125" customWidth="1"/>
    <col min="9" max="12" width="12.7109375" customWidth="1"/>
  </cols>
  <sheetData>
    <row r="1" spans="1:12" ht="49.5" customHeight="1" x14ac:dyDescent="0.25">
      <c r="A1" s="57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2.5" customHeight="1" x14ac:dyDescent="0.25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2.5" customHeight="1" x14ac:dyDescent="0.25">
      <c r="A3" s="16"/>
      <c r="B3" s="16"/>
      <c r="C3" s="19"/>
      <c r="D3" s="16"/>
      <c r="E3" s="57" t="s">
        <v>20</v>
      </c>
      <c r="F3" s="58"/>
      <c r="G3" s="58"/>
      <c r="H3" s="58"/>
      <c r="I3" s="58"/>
      <c r="J3" s="19"/>
      <c r="K3" s="20"/>
      <c r="L3" s="16"/>
    </row>
    <row r="4" spans="1:12" ht="22.5" customHeight="1" x14ac:dyDescent="0.25">
      <c r="A4" s="4"/>
      <c r="B4" s="5"/>
      <c r="C4" s="5"/>
      <c r="D4" s="5"/>
      <c r="E4" s="5"/>
      <c r="F4" s="5"/>
      <c r="G4" s="5" t="s">
        <v>31</v>
      </c>
      <c r="H4" s="5"/>
      <c r="I4" s="5"/>
      <c r="J4" s="5"/>
      <c r="K4" s="5"/>
      <c r="L4" s="6" t="s">
        <v>7</v>
      </c>
    </row>
    <row r="5" spans="1:12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88.5" customHeight="1" x14ac:dyDescent="0.25">
      <c r="A6" s="7" t="s">
        <v>0</v>
      </c>
      <c r="B6" s="7" t="s">
        <v>1</v>
      </c>
      <c r="C6" s="7" t="s">
        <v>5</v>
      </c>
      <c r="D6" s="7" t="s">
        <v>35</v>
      </c>
      <c r="E6" s="7" t="s">
        <v>2</v>
      </c>
      <c r="F6" s="7" t="s">
        <v>12</v>
      </c>
      <c r="G6" s="7" t="s">
        <v>3</v>
      </c>
      <c r="H6" s="7" t="s">
        <v>4</v>
      </c>
      <c r="I6" s="7" t="s">
        <v>15</v>
      </c>
      <c r="J6" s="7" t="s">
        <v>16</v>
      </c>
      <c r="K6" s="7" t="s">
        <v>49</v>
      </c>
      <c r="L6" s="7" t="s">
        <v>50</v>
      </c>
    </row>
    <row r="7" spans="1:12" x14ac:dyDescent="0.25">
      <c r="A7" s="44">
        <v>1</v>
      </c>
      <c r="B7" s="47" t="s">
        <v>58</v>
      </c>
      <c r="C7" s="50">
        <v>1.2430000000000001</v>
      </c>
      <c r="D7" s="52">
        <v>4</v>
      </c>
      <c r="E7" s="34" t="s">
        <v>10</v>
      </c>
      <c r="F7" s="21">
        <v>1.66</v>
      </c>
      <c r="G7" s="21">
        <f>D7*F7</f>
        <v>6.64</v>
      </c>
      <c r="H7" s="41">
        <f>1.063*1.044*1.046</f>
        <v>1.1608215120000001</v>
      </c>
      <c r="I7" s="41">
        <f>SUM(G7:G10)*H7</f>
        <v>11.538757364829481</v>
      </c>
      <c r="J7" s="41">
        <f>SUM(G7:G10)*H7*1.18</f>
        <v>13.615733690498786</v>
      </c>
      <c r="K7" s="41">
        <f>SUM(G7:G10)*H7</f>
        <v>11.538757364829481</v>
      </c>
      <c r="L7" s="41">
        <f>SUM(G7:G10)*H7*1.18</f>
        <v>13.615733690498786</v>
      </c>
    </row>
    <row r="8" spans="1:12" x14ac:dyDescent="0.25">
      <c r="A8" s="45"/>
      <c r="B8" s="48"/>
      <c r="C8" s="55"/>
      <c r="D8" s="53"/>
      <c r="E8" s="34" t="s">
        <v>36</v>
      </c>
      <c r="F8" s="21">
        <v>0.51</v>
      </c>
      <c r="G8" s="21">
        <f>F8/5*C7</f>
        <v>0.12678600000000001</v>
      </c>
      <c r="H8" s="42"/>
      <c r="I8" s="42"/>
      <c r="J8" s="42"/>
      <c r="K8" s="42"/>
      <c r="L8" s="42"/>
    </row>
    <row r="9" spans="1:12" x14ac:dyDescent="0.25">
      <c r="A9" s="45"/>
      <c r="B9" s="48"/>
      <c r="C9" s="55"/>
      <c r="D9" s="53"/>
      <c r="E9" s="34" t="s">
        <v>37</v>
      </c>
      <c r="F9" s="21">
        <v>9.1999999999999998E-2</v>
      </c>
      <c r="G9" s="21">
        <f>C7*F9</f>
        <v>0.11435600000000001</v>
      </c>
      <c r="H9" s="42"/>
      <c r="I9" s="42"/>
      <c r="J9" s="42"/>
      <c r="K9" s="42"/>
      <c r="L9" s="42"/>
    </row>
    <row r="10" spans="1:12" x14ac:dyDescent="0.25">
      <c r="A10" s="46">
        <f>A22+1</f>
        <v>4</v>
      </c>
      <c r="B10" s="49" t="s">
        <v>33</v>
      </c>
      <c r="C10" s="51">
        <v>1.2430000000000001</v>
      </c>
      <c r="D10" s="54">
        <v>4</v>
      </c>
      <c r="E10" s="34" t="s">
        <v>39</v>
      </c>
      <c r="F10" s="21">
        <v>2.4609999999999999</v>
      </c>
      <c r="G10" s="21">
        <f>C7*F10</f>
        <v>3.0590230000000003</v>
      </c>
      <c r="H10" s="43"/>
      <c r="I10" s="43"/>
      <c r="J10" s="43"/>
      <c r="K10" s="43"/>
      <c r="L10" s="43"/>
    </row>
    <row r="11" spans="1:12" x14ac:dyDescent="0.25">
      <c r="A11" s="44">
        <v>2</v>
      </c>
      <c r="B11" s="47" t="s">
        <v>56</v>
      </c>
      <c r="C11" s="50">
        <v>1.294</v>
      </c>
      <c r="D11" s="52">
        <v>5</v>
      </c>
      <c r="E11" s="34" t="s">
        <v>10</v>
      </c>
      <c r="F11" s="21">
        <v>1.66</v>
      </c>
      <c r="G11" s="21">
        <f>D11*F11</f>
        <v>8.2999999999999989</v>
      </c>
      <c r="H11" s="41">
        <f>1.063*1.044*1.046</f>
        <v>1.1608215120000001</v>
      </c>
      <c r="I11" s="41">
        <f>SUM(G11:G14)*H11</f>
        <v>13.622902111581837</v>
      </c>
      <c r="J11" s="41">
        <f>SUM(G11:G14)*H11*1.18</f>
        <v>16.075024491666568</v>
      </c>
      <c r="K11" s="41">
        <f>SUM(G11:G14)*H11</f>
        <v>13.622902111581837</v>
      </c>
      <c r="L11" s="41">
        <f>SUM(G11:G14)*H11*1.18</f>
        <v>16.075024491666568</v>
      </c>
    </row>
    <row r="12" spans="1:12" x14ac:dyDescent="0.25">
      <c r="A12" s="45"/>
      <c r="B12" s="48"/>
      <c r="C12" s="55"/>
      <c r="D12" s="53"/>
      <c r="E12" s="34" t="s">
        <v>36</v>
      </c>
      <c r="F12" s="21">
        <v>0.51</v>
      </c>
      <c r="G12" s="21">
        <f>F12/5*C11</f>
        <v>0.13198800000000002</v>
      </c>
      <c r="H12" s="42"/>
      <c r="I12" s="42"/>
      <c r="J12" s="42"/>
      <c r="K12" s="42"/>
      <c r="L12" s="42"/>
    </row>
    <row r="13" spans="1:12" x14ac:dyDescent="0.25">
      <c r="A13" s="45"/>
      <c r="B13" s="48"/>
      <c r="C13" s="55"/>
      <c r="D13" s="53"/>
      <c r="E13" s="34" t="s">
        <v>37</v>
      </c>
      <c r="F13" s="21">
        <v>9.1999999999999998E-2</v>
      </c>
      <c r="G13" s="21">
        <f>C11*F13</f>
        <v>0.119048</v>
      </c>
      <c r="H13" s="42"/>
      <c r="I13" s="42"/>
      <c r="J13" s="42"/>
      <c r="K13" s="42"/>
      <c r="L13" s="42"/>
    </row>
    <row r="14" spans="1:12" x14ac:dyDescent="0.25">
      <c r="A14" s="46"/>
      <c r="B14" s="49"/>
      <c r="C14" s="51"/>
      <c r="D14" s="54"/>
      <c r="E14" s="34" t="s">
        <v>39</v>
      </c>
      <c r="F14" s="21">
        <v>2.4609999999999999</v>
      </c>
      <c r="G14" s="21">
        <f>C11*F14</f>
        <v>3.1845339999999998</v>
      </c>
      <c r="H14" s="43"/>
      <c r="I14" s="43"/>
      <c r="J14" s="43"/>
      <c r="K14" s="43"/>
      <c r="L14" s="43"/>
    </row>
    <row r="15" spans="1:12" x14ac:dyDescent="0.25">
      <c r="A15" s="44">
        <v>3</v>
      </c>
      <c r="B15" s="47" t="s">
        <v>59</v>
      </c>
      <c r="C15" s="50">
        <v>0.88100000000000001</v>
      </c>
      <c r="D15" s="52">
        <v>2</v>
      </c>
      <c r="E15" s="34" t="s">
        <v>10</v>
      </c>
      <c r="F15" s="21">
        <v>1.66</v>
      </c>
      <c r="G15" s="21">
        <f>D15*F15</f>
        <v>3.32</v>
      </c>
      <c r="H15" s="41">
        <f>1.063*1.044*1.046</f>
        <v>1.1608215120000001</v>
      </c>
      <c r="I15" s="41">
        <f>SUM(G15:G18)*H15</f>
        <v>6.5691527815911606</v>
      </c>
      <c r="J15" s="41">
        <f>SUM(G15:G18)*H15*1.18</f>
        <v>7.7516002822775691</v>
      </c>
      <c r="K15" s="41">
        <f>SUM(G15:G18)*H15</f>
        <v>6.5691527815911606</v>
      </c>
      <c r="L15" s="41">
        <f>SUM(G15:G18)*H15*1.18</f>
        <v>7.7516002822775691</v>
      </c>
    </row>
    <row r="16" spans="1:12" x14ac:dyDescent="0.25">
      <c r="A16" s="45"/>
      <c r="B16" s="48"/>
      <c r="C16" s="55"/>
      <c r="D16" s="53"/>
      <c r="E16" s="34" t="s">
        <v>36</v>
      </c>
      <c r="F16" s="21">
        <v>0.51</v>
      </c>
      <c r="G16" s="21">
        <f>F16/5*C15</f>
        <v>8.9862000000000011E-2</v>
      </c>
      <c r="H16" s="42"/>
      <c r="I16" s="42"/>
      <c r="J16" s="42"/>
      <c r="K16" s="42"/>
      <c r="L16" s="42"/>
    </row>
    <row r="17" spans="1:12" x14ac:dyDescent="0.25">
      <c r="A17" s="45"/>
      <c r="B17" s="48"/>
      <c r="C17" s="55"/>
      <c r="D17" s="53"/>
      <c r="E17" s="34" t="s">
        <v>37</v>
      </c>
      <c r="F17" s="21">
        <v>9.1999999999999998E-2</v>
      </c>
      <c r="G17" s="21">
        <f>C15*F17</f>
        <v>8.1051999999999999E-2</v>
      </c>
      <c r="H17" s="42"/>
      <c r="I17" s="42"/>
      <c r="J17" s="42"/>
      <c r="K17" s="42"/>
      <c r="L17" s="42"/>
    </row>
    <row r="18" spans="1:12" x14ac:dyDescent="0.25">
      <c r="A18" s="46">
        <f>A10+1</f>
        <v>5</v>
      </c>
      <c r="B18" s="49" t="s">
        <v>34</v>
      </c>
      <c r="C18" s="51">
        <v>0.88100000000000001</v>
      </c>
      <c r="D18" s="54">
        <v>2</v>
      </c>
      <c r="E18" s="34" t="s">
        <v>39</v>
      </c>
      <c r="F18" s="21">
        <v>2.4609999999999999</v>
      </c>
      <c r="G18" s="21">
        <f>C15*F18</f>
        <v>2.1681409999999999</v>
      </c>
      <c r="H18" s="43"/>
      <c r="I18" s="43"/>
      <c r="J18" s="43"/>
      <c r="K18" s="43"/>
      <c r="L18" s="43"/>
    </row>
    <row r="19" spans="1:12" x14ac:dyDescent="0.25">
      <c r="A19" s="44">
        <v>4</v>
      </c>
      <c r="B19" s="47" t="s">
        <v>57</v>
      </c>
      <c r="C19" s="50">
        <v>0.94599999999999995</v>
      </c>
      <c r="D19" s="52">
        <v>3</v>
      </c>
      <c r="E19" s="34" t="s">
        <v>10</v>
      </c>
      <c r="F19" s="21">
        <v>1.66</v>
      </c>
      <c r="G19" s="21">
        <f>D19*F19</f>
        <v>4.9799999999999995</v>
      </c>
      <c r="H19" s="41">
        <f>1.063*1.044*1.046</f>
        <v>1.1608215120000001</v>
      </c>
      <c r="I19" s="41">
        <f>SUM(G19:G22)*H19</f>
        <v>8.6964452639445593</v>
      </c>
      <c r="J19" s="41">
        <f>SUM(G19:G22)*H19*1.18</f>
        <v>10.26180541145458</v>
      </c>
      <c r="K19" s="41">
        <f>SUM(G19:G22)*H19</f>
        <v>8.6964452639445593</v>
      </c>
      <c r="L19" s="41">
        <f>SUM(G19:G22)*H19*1.18</f>
        <v>10.26180541145458</v>
      </c>
    </row>
    <row r="20" spans="1:12" x14ac:dyDescent="0.25">
      <c r="A20" s="45"/>
      <c r="B20" s="48"/>
      <c r="C20" s="55"/>
      <c r="D20" s="53"/>
      <c r="E20" s="34" t="s">
        <v>36</v>
      </c>
      <c r="F20" s="21">
        <v>0.51</v>
      </c>
      <c r="G20" s="21">
        <f>F20/5*C19</f>
        <v>9.6492000000000008E-2</v>
      </c>
      <c r="H20" s="42"/>
      <c r="I20" s="42"/>
      <c r="J20" s="42"/>
      <c r="K20" s="42"/>
      <c r="L20" s="42"/>
    </row>
    <row r="21" spans="1:12" x14ac:dyDescent="0.25">
      <c r="A21" s="45"/>
      <c r="B21" s="48"/>
      <c r="C21" s="55"/>
      <c r="D21" s="53"/>
      <c r="E21" s="34" t="s">
        <v>37</v>
      </c>
      <c r="F21" s="21">
        <v>9.1999999999999998E-2</v>
      </c>
      <c r="G21" s="21">
        <f>C19*F21</f>
        <v>8.7031999999999998E-2</v>
      </c>
      <c r="H21" s="42"/>
      <c r="I21" s="42"/>
      <c r="J21" s="42"/>
      <c r="K21" s="42"/>
      <c r="L21" s="42"/>
    </row>
    <row r="22" spans="1:12" x14ac:dyDescent="0.25">
      <c r="A22" s="46">
        <f>A11+1</f>
        <v>3</v>
      </c>
      <c r="B22" s="49" t="s">
        <v>32</v>
      </c>
      <c r="C22" s="51">
        <v>0.94599999999999995</v>
      </c>
      <c r="D22" s="54">
        <v>3</v>
      </c>
      <c r="E22" s="34" t="s">
        <v>39</v>
      </c>
      <c r="F22" s="21">
        <v>2.4609999999999999</v>
      </c>
      <c r="G22" s="21">
        <f>C19*F22</f>
        <v>2.3281059999999996</v>
      </c>
      <c r="H22" s="43"/>
      <c r="I22" s="43"/>
      <c r="J22" s="43"/>
      <c r="K22" s="43"/>
      <c r="L22" s="43"/>
    </row>
    <row r="23" spans="1:12" x14ac:dyDescent="0.25">
      <c r="A23" s="44">
        <v>5</v>
      </c>
      <c r="B23" s="47" t="s">
        <v>60</v>
      </c>
      <c r="C23" s="31">
        <v>0.379</v>
      </c>
      <c r="D23" s="31"/>
      <c r="E23" s="34" t="s">
        <v>36</v>
      </c>
      <c r="F23" s="21">
        <v>0.51</v>
      </c>
      <c r="G23" s="21">
        <f>F23/5*C23</f>
        <v>3.8658000000000005E-2</v>
      </c>
      <c r="H23" s="41">
        <f t="shared" ref="H23:H35" si="0">1.063*1.044*1.046</f>
        <v>1.1608215120000001</v>
      </c>
      <c r="I23" s="41">
        <f>SUM(G23:G27)*H23</f>
        <v>1.3451680938561841</v>
      </c>
      <c r="J23" s="41">
        <f>SUM(G23:G27)*H23*1.18</f>
        <v>1.5872983507502971</v>
      </c>
      <c r="K23" s="41">
        <f>I23*1.044*1.042</f>
        <v>1.4633384205652622</v>
      </c>
      <c r="L23" s="41">
        <f>K23*1.2</f>
        <v>1.7560061046783146</v>
      </c>
    </row>
    <row r="24" spans="1:12" x14ac:dyDescent="0.25">
      <c r="A24" s="45"/>
      <c r="B24" s="48"/>
      <c r="C24" s="31">
        <v>0.128</v>
      </c>
      <c r="D24" s="31"/>
      <c r="E24" s="37" t="s">
        <v>39</v>
      </c>
      <c r="F24" s="21">
        <v>2.1549999999999998</v>
      </c>
      <c r="G24" s="21">
        <f>C23*F24</f>
        <v>0.81674499999999994</v>
      </c>
      <c r="H24" s="42"/>
      <c r="I24" s="42"/>
      <c r="J24" s="42"/>
      <c r="K24" s="42"/>
      <c r="L24" s="42"/>
    </row>
    <row r="25" spans="1:12" x14ac:dyDescent="0.25">
      <c r="A25" s="45"/>
      <c r="B25" s="48"/>
      <c r="C25" s="31"/>
      <c r="D25" s="31"/>
      <c r="E25" s="37" t="s">
        <v>52</v>
      </c>
      <c r="F25" s="21">
        <v>0.61099999999999999</v>
      </c>
      <c r="G25" s="21">
        <f>F25/1*C24</f>
        <v>7.8208E-2</v>
      </c>
      <c r="H25" s="42"/>
      <c r="I25" s="42"/>
      <c r="J25" s="42"/>
      <c r="K25" s="42"/>
      <c r="L25" s="42"/>
    </row>
    <row r="26" spans="1:12" x14ac:dyDescent="0.25">
      <c r="A26" s="45"/>
      <c r="B26" s="48"/>
      <c r="C26" s="31"/>
      <c r="D26" s="31"/>
      <c r="E26" s="37" t="s">
        <v>65</v>
      </c>
      <c r="F26" s="21">
        <v>1.667</v>
      </c>
      <c r="G26" s="21">
        <f>F26*C24</f>
        <v>0.21337600000000001</v>
      </c>
      <c r="H26" s="42"/>
      <c r="I26" s="42"/>
      <c r="J26" s="42"/>
      <c r="K26" s="42"/>
      <c r="L26" s="42"/>
    </row>
    <row r="27" spans="1:12" x14ac:dyDescent="0.25">
      <c r="A27" s="46"/>
      <c r="B27" s="49"/>
      <c r="C27" s="31"/>
      <c r="D27" s="31"/>
      <c r="E27" s="37" t="s">
        <v>55</v>
      </c>
      <c r="F27" s="21">
        <v>0.59099999999999997</v>
      </c>
      <c r="G27" s="21">
        <f>0.02*F27</f>
        <v>1.1819999999999999E-2</v>
      </c>
      <c r="H27" s="43"/>
      <c r="I27" s="43"/>
      <c r="J27" s="43"/>
      <c r="K27" s="43"/>
      <c r="L27" s="43"/>
    </row>
    <row r="28" spans="1:12" x14ac:dyDescent="0.25">
      <c r="A28" s="44">
        <v>6</v>
      </c>
      <c r="B28" s="47" t="s">
        <v>61</v>
      </c>
      <c r="C28" s="50">
        <v>0.32</v>
      </c>
      <c r="D28" s="31"/>
      <c r="E28" s="34" t="s">
        <v>36</v>
      </c>
      <c r="F28" s="21">
        <v>0.51</v>
      </c>
      <c r="G28" s="21">
        <f>F28/5*C28</f>
        <v>3.2640000000000002E-2</v>
      </c>
      <c r="H28" s="41">
        <f t="shared" si="0"/>
        <v>1.1608215120000001</v>
      </c>
      <c r="I28" s="41">
        <f>(G28+G29)*H28</f>
        <v>0.83839172882688007</v>
      </c>
      <c r="J28" s="41">
        <f>(G28+G29)*H28*1.18</f>
        <v>0.98930224001571843</v>
      </c>
      <c r="K28" s="41">
        <f>(G28+G24)*H28</f>
        <v>0.98598437997012001</v>
      </c>
      <c r="L28" s="41">
        <f>(G28+G29)*H28*1.18</f>
        <v>0.98930224001571843</v>
      </c>
    </row>
    <row r="29" spans="1:12" x14ac:dyDescent="0.25">
      <c r="A29" s="46"/>
      <c r="B29" s="49"/>
      <c r="C29" s="51"/>
      <c r="D29" s="31"/>
      <c r="E29" s="34" t="s">
        <v>39</v>
      </c>
      <c r="F29" s="21">
        <v>2.1549999999999998</v>
      </c>
      <c r="G29" s="21">
        <f>C28*F29</f>
        <v>0.68959999999999999</v>
      </c>
      <c r="H29" s="43"/>
      <c r="I29" s="43"/>
      <c r="J29" s="43"/>
      <c r="K29" s="43"/>
      <c r="L29" s="43"/>
    </row>
    <row r="30" spans="1:12" x14ac:dyDescent="0.25">
      <c r="A30" s="44">
        <v>7</v>
      </c>
      <c r="B30" s="47" t="s">
        <v>62</v>
      </c>
      <c r="C30" s="31">
        <v>0.23499999999999999</v>
      </c>
      <c r="D30" s="52"/>
      <c r="E30" s="34" t="s">
        <v>36</v>
      </c>
      <c r="F30" s="21">
        <v>0.51</v>
      </c>
      <c r="G30" s="21">
        <f>F30*C30</f>
        <v>0.11985</v>
      </c>
      <c r="H30" s="41">
        <f>1.063*1.044*1.046</f>
        <v>1.1608215120000001</v>
      </c>
      <c r="I30" s="41">
        <f>SUM(G30:G34)*H30</f>
        <v>2.0076640214342398</v>
      </c>
      <c r="J30" s="41">
        <f>SUM(G30:G34)*H30*1.18</f>
        <v>2.3690435452924028</v>
      </c>
      <c r="K30" s="41">
        <f>SUM(G30:G34)*H30</f>
        <v>2.0076640214342398</v>
      </c>
      <c r="L30" s="41">
        <f>SUM(G30:G34)*H30*1.18</f>
        <v>2.3690435452924028</v>
      </c>
    </row>
    <row r="31" spans="1:12" x14ac:dyDescent="0.25">
      <c r="A31" s="45"/>
      <c r="B31" s="48"/>
      <c r="C31" s="31">
        <v>0.1</v>
      </c>
      <c r="D31" s="53"/>
      <c r="E31" s="34" t="s">
        <v>52</v>
      </c>
      <c r="F31" s="21">
        <v>0.61099999999999999</v>
      </c>
      <c r="G31" s="21">
        <f>F31*(C31+C32)</f>
        <v>7.4847499999999997E-2</v>
      </c>
      <c r="H31" s="42"/>
      <c r="I31" s="42"/>
      <c r="J31" s="42"/>
      <c r="K31" s="42"/>
      <c r="L31" s="42"/>
    </row>
    <row r="32" spans="1:12" x14ac:dyDescent="0.25">
      <c r="A32" s="45"/>
      <c r="B32" s="48"/>
      <c r="C32" s="31">
        <v>2.2499999999999999E-2</v>
      </c>
      <c r="D32" s="53"/>
      <c r="E32" s="34" t="s">
        <v>40</v>
      </c>
      <c r="F32" s="21">
        <v>2.1549999999999998</v>
      </c>
      <c r="G32" s="21">
        <f>C30*F32*2</f>
        <v>1.0128499999999998</v>
      </c>
      <c r="H32" s="42"/>
      <c r="I32" s="42"/>
      <c r="J32" s="42"/>
      <c r="K32" s="42"/>
      <c r="L32" s="42"/>
    </row>
    <row r="33" spans="1:12" x14ac:dyDescent="0.25">
      <c r="A33" s="45"/>
      <c r="B33" s="48"/>
      <c r="C33" s="31"/>
      <c r="D33" s="53"/>
      <c r="E33" s="34" t="s">
        <v>41</v>
      </c>
      <c r="F33" s="21">
        <v>1.58</v>
      </c>
      <c r="G33" s="21">
        <f>(C31+C32)*F33*2</f>
        <v>0.3871</v>
      </c>
      <c r="H33" s="42"/>
      <c r="I33" s="42"/>
      <c r="J33" s="42"/>
      <c r="K33" s="42"/>
      <c r="L33" s="42"/>
    </row>
    <row r="34" spans="1:12" x14ac:dyDescent="0.25">
      <c r="A34" s="46">
        <f>A18+1</f>
        <v>6</v>
      </c>
      <c r="B34" s="49" t="s">
        <v>38</v>
      </c>
      <c r="C34" s="31"/>
      <c r="D34" s="54"/>
      <c r="E34" s="34" t="s">
        <v>54</v>
      </c>
      <c r="F34" s="21">
        <v>1.101</v>
      </c>
      <c r="G34" s="21">
        <f>(C31+C32)*F34</f>
        <v>0.13487250000000001</v>
      </c>
      <c r="H34" s="43"/>
      <c r="I34" s="43"/>
      <c r="J34" s="43"/>
      <c r="K34" s="43"/>
      <c r="L34" s="43"/>
    </row>
    <row r="35" spans="1:12" x14ac:dyDescent="0.25">
      <c r="A35" s="44">
        <v>8</v>
      </c>
      <c r="B35" s="47" t="s">
        <v>51</v>
      </c>
      <c r="C35" s="31">
        <v>0.65100000000000002</v>
      </c>
      <c r="D35" s="31"/>
      <c r="E35" s="34" t="s">
        <v>36</v>
      </c>
      <c r="F35" s="21">
        <v>0.51</v>
      </c>
      <c r="G35" s="21">
        <f>F35/5*C35</f>
        <v>6.6402000000000003E-2</v>
      </c>
      <c r="H35" s="41">
        <f t="shared" si="0"/>
        <v>1.1608215120000001</v>
      </c>
      <c r="I35" s="41">
        <f>SUM(G35:G39)*H35</f>
        <v>3.1402276553676245</v>
      </c>
      <c r="J35" s="41">
        <f>I35*1.18</f>
        <v>3.7054686333337967</v>
      </c>
      <c r="K35" s="41">
        <f>I35</f>
        <v>3.1402276553676245</v>
      </c>
      <c r="L35" s="41">
        <f>J35</f>
        <v>3.7054686333337967</v>
      </c>
    </row>
    <row r="36" spans="1:12" x14ac:dyDescent="0.25">
      <c r="A36" s="45"/>
      <c r="B36" s="48"/>
      <c r="C36" s="31">
        <v>0.40400000000000003</v>
      </c>
      <c r="D36" s="31"/>
      <c r="E36" s="34" t="s">
        <v>52</v>
      </c>
      <c r="F36" s="21">
        <v>0.61099999999999999</v>
      </c>
      <c r="G36" s="21">
        <f>F36/1*C36</f>
        <v>0.24684400000000001</v>
      </c>
      <c r="H36" s="42"/>
      <c r="I36" s="42"/>
      <c r="J36" s="42"/>
      <c r="K36" s="42"/>
      <c r="L36" s="42"/>
    </row>
    <row r="37" spans="1:12" x14ac:dyDescent="0.25">
      <c r="A37" s="45"/>
      <c r="B37" s="48"/>
      <c r="C37" s="31"/>
      <c r="D37" s="31"/>
      <c r="E37" s="34" t="s">
        <v>39</v>
      </c>
      <c r="F37" s="21">
        <v>2.4609999999999999</v>
      </c>
      <c r="G37" s="21">
        <f>C35*F37</f>
        <v>1.6021110000000001</v>
      </c>
      <c r="H37" s="42"/>
      <c r="I37" s="42"/>
      <c r="J37" s="42"/>
      <c r="K37" s="42"/>
      <c r="L37" s="42"/>
    </row>
    <row r="38" spans="1:12" x14ac:dyDescent="0.25">
      <c r="A38" s="45"/>
      <c r="B38" s="48"/>
      <c r="C38" s="31"/>
      <c r="D38" s="31"/>
      <c r="E38" s="34" t="s">
        <v>53</v>
      </c>
      <c r="F38" s="21">
        <v>1.3640000000000001</v>
      </c>
      <c r="G38" s="21">
        <f>C36*F38</f>
        <v>0.5510560000000001</v>
      </c>
      <c r="H38" s="42"/>
      <c r="I38" s="42"/>
      <c r="J38" s="42"/>
      <c r="K38" s="42"/>
      <c r="L38" s="42"/>
    </row>
    <row r="39" spans="1:12" x14ac:dyDescent="0.25">
      <c r="A39" s="46"/>
      <c r="B39" s="49"/>
      <c r="C39" s="31"/>
      <c r="D39" s="31"/>
      <c r="E39" s="34" t="s">
        <v>55</v>
      </c>
      <c r="F39" s="21">
        <v>0.59099999999999997</v>
      </c>
      <c r="G39" s="21">
        <f>C36*F39</f>
        <v>0.238764</v>
      </c>
      <c r="H39" s="43"/>
      <c r="I39" s="42"/>
      <c r="J39" s="42"/>
      <c r="K39" s="42"/>
      <c r="L39" s="42"/>
    </row>
    <row r="40" spans="1:12" ht="15.75" x14ac:dyDescent="0.25">
      <c r="A40" s="26"/>
      <c r="B40" s="26"/>
      <c r="C40" s="26"/>
      <c r="D40" s="26"/>
      <c r="E40" s="26"/>
      <c r="F40" s="26"/>
      <c r="G40" s="26"/>
      <c r="H40" s="22" t="s">
        <v>6</v>
      </c>
      <c r="I40" s="23">
        <f>SUM(I7:I39)</f>
        <v>47.758709021431955</v>
      </c>
      <c r="J40" s="23">
        <f t="shared" ref="J40:L40" si="1">SUM(J7:J39)</f>
        <v>56.35527664528972</v>
      </c>
      <c r="K40" s="23">
        <f t="shared" si="1"/>
        <v>48.02447199928428</v>
      </c>
      <c r="L40" s="23">
        <f t="shared" si="1"/>
        <v>56.523984399217738</v>
      </c>
    </row>
    <row r="42" spans="1:12" hidden="1" x14ac:dyDescent="0.25">
      <c r="A42" s="11" t="s">
        <v>68</v>
      </c>
      <c r="B42" s="11"/>
      <c r="C42" s="11"/>
      <c r="D42" s="11"/>
      <c r="E42" s="11"/>
      <c r="F42" s="11"/>
      <c r="G42" s="11"/>
      <c r="H42" s="11"/>
      <c r="I42" s="11"/>
      <c r="J42" s="11" t="s">
        <v>69</v>
      </c>
      <c r="K42" s="11"/>
    </row>
    <row r="43" spans="1:12" x14ac:dyDescent="0.25">
      <c r="I43" s="33"/>
      <c r="J43" s="33"/>
      <c r="K43" s="33"/>
      <c r="L43" s="33"/>
    </row>
    <row r="44" spans="1:12" x14ac:dyDescent="0.25">
      <c r="J44" s="33"/>
      <c r="L44" s="33"/>
    </row>
    <row r="45" spans="1:12" x14ac:dyDescent="0.25">
      <c r="J45" s="33"/>
    </row>
    <row r="46" spans="1:12" x14ac:dyDescent="0.25">
      <c r="J46" s="33"/>
    </row>
    <row r="47" spans="1:12" x14ac:dyDescent="0.25">
      <c r="J47" s="33"/>
    </row>
    <row r="48" spans="1:12" x14ac:dyDescent="0.25">
      <c r="J48" s="33"/>
    </row>
    <row r="49" spans="10:10" x14ac:dyDescent="0.25">
      <c r="J49" s="33"/>
    </row>
  </sheetData>
  <mergeCells count="70">
    <mergeCell ref="B19:B22"/>
    <mergeCell ref="A5:L5"/>
    <mergeCell ref="A1:L1"/>
    <mergeCell ref="E3:I3"/>
    <mergeCell ref="A2:L2"/>
    <mergeCell ref="A11:A14"/>
    <mergeCell ref="B11:B14"/>
    <mergeCell ref="D11:D14"/>
    <mergeCell ref="C11:C14"/>
    <mergeCell ref="I11:I14"/>
    <mergeCell ref="J11:J14"/>
    <mergeCell ref="K11:K14"/>
    <mergeCell ref="L11:L14"/>
    <mergeCell ref="H11:H14"/>
    <mergeCell ref="K19:K22"/>
    <mergeCell ref="L19:L22"/>
    <mergeCell ref="A7:A10"/>
    <mergeCell ref="B7:B10"/>
    <mergeCell ref="C7:C10"/>
    <mergeCell ref="D7:D10"/>
    <mergeCell ref="H7:H10"/>
    <mergeCell ref="C19:C22"/>
    <mergeCell ref="D19:D22"/>
    <mergeCell ref="H19:H22"/>
    <mergeCell ref="I19:I22"/>
    <mergeCell ref="J19:J22"/>
    <mergeCell ref="H15:H18"/>
    <mergeCell ref="I7:I10"/>
    <mergeCell ref="J7:J10"/>
    <mergeCell ref="K7:K10"/>
    <mergeCell ref="L7:L10"/>
    <mergeCell ref="I15:I18"/>
    <mergeCell ref="J15:J18"/>
    <mergeCell ref="C28:C29"/>
    <mergeCell ref="A19:A22"/>
    <mergeCell ref="K15:K18"/>
    <mergeCell ref="L15:L18"/>
    <mergeCell ref="A30:A34"/>
    <mergeCell ref="B30:B34"/>
    <mergeCell ref="D30:D34"/>
    <mergeCell ref="H30:H34"/>
    <mergeCell ref="I30:I34"/>
    <mergeCell ref="J30:J34"/>
    <mergeCell ref="K30:K34"/>
    <mergeCell ref="L30:L34"/>
    <mergeCell ref="A15:A18"/>
    <mergeCell ref="B15:B18"/>
    <mergeCell ref="C15:C18"/>
    <mergeCell ref="D15:D18"/>
    <mergeCell ref="A35:A39"/>
    <mergeCell ref="B35:B39"/>
    <mergeCell ref="A23:A27"/>
    <mergeCell ref="B23:B27"/>
    <mergeCell ref="A28:A29"/>
    <mergeCell ref="B28:B29"/>
    <mergeCell ref="H35:H39"/>
    <mergeCell ref="I35:I39"/>
    <mergeCell ref="J35:J39"/>
    <mergeCell ref="H23:H27"/>
    <mergeCell ref="I23:I27"/>
    <mergeCell ref="J23:J27"/>
    <mergeCell ref="H28:H29"/>
    <mergeCell ref="I28:I29"/>
    <mergeCell ref="J28:J29"/>
    <mergeCell ref="K35:K39"/>
    <mergeCell ref="L35:L39"/>
    <mergeCell ref="K23:K27"/>
    <mergeCell ref="L23:L27"/>
    <mergeCell ref="K28:K29"/>
    <mergeCell ref="L28:L29"/>
  </mergeCells>
  <pageMargins left="0.31496062992125984" right="0.31496062992125984" top="0.35433070866141736" bottom="0.35433070866141736" header="0" footer="0"/>
  <pageSetup paperSize="9"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01-gostr3411"/>
    <Reference Type="http://www.w3.org/2000/09/xmldsig#Object" URI="#idPackageObject">
      <DigestMethod Algorithm="urn:ietf:params:xml:ns:cpxmlsec:algorithms:gostr3411"/>
      <DigestValue>5lCoI3b+m6pHz7LrkXNSj999U50Ot8XEsNsV3COTSU8=</DigestValue>
    </Reference>
    <Reference Type="http://www.w3.org/2000/09/xmldsig#Object" URI="#idOfficeObject">
      <DigestMethod Algorithm="urn:ietf:params:xml:ns:cpxmlsec:algorithms:gostr3411"/>
      <DigestValue>j5kDeKQoxhlrFl+GTueogtZKm1EqliQ445yqUAP8tAs=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"/>
      <DigestValue>pBL11s65YZU6cWQubUNX6kzihdx5IJWrtOmFbir6nUM=</DigestValue>
    </Reference>
  </SignedInfo>
  <SignatureValue>H4UZKhhs8+fiSpNk/yDK9r5unpvGUisZb6bqOuSH65io7vdlkeJoN+VOYyD9juP1
i8DUxPnCdrIK5QdVI710qw==</SignatureValue>
  <KeyInfo>
    <X509Data>
      <X509Certificate>MIIHrjCCB1ugAwIBAgILAgELAjToAQQCFAkwCgYGKoUDAgIDBQAwggFAMQswCQYD
VQQGEwJSVTExMC8GA1UECAwoNDIg0JrQtdC80LXRgNC+0LLRgdC60LDRjyDQvtCx
0LvQsNGB0YLRjDEdMBsGA1UEBwwU0LMuINCa0LXQvNC10YDQvtCy0L4xGjAYBgNV
BAoMEdCe0J7QniAi0JjQndCV0KIiMTwwOgYDVQQDDDPQkNC60LrRgNC10LTQuNGC
0L7QstCw0L3QvdGL0Lkg0KPQpiDQntCe0J4g0JjQndCV0KIxGzAZBgkqhkiG9w0B
CQEWDGNhQGtlbW5ldC5ydTEaMBgGCCqFAwOBAwEBEgwwMDQyMDUwMTYyODgxMjAw
BgNVBAkMKdGD0LsuINCU0LXQvNGM0Y/QvdCwINCR0LXQtNC90L7Qs9C+LCDQtC42
MRgwFgYFKoUDZAESDTEwMzQyMDUwMjE1MzEwHhcNMTcwOTI1MDI1MjAwWhcNMTgw
OTI1MDI1MjAwWjCCAgIxGjAYBggqhQMDgQMBARIMMDA0MjUwMDAzNDUwMQswCQYD
VQQGEwJSVTEZMBcGA1UEBwwQ0JrQtdC80LXRgNC+0LLQvjExMC8GA1UECAwoNDIg
0JrQtdC80LXRgNC+0LLRgdC60LDRjyDQvtCx0LvQsNGB0YLRjDEiMCAGCSqGSIb3
DQEJARYTb2ZmaWNlQHNkc2VuZXJnby5ydTEsMCoGA1UECgwj0J7QntCeINCl0Jog
ItCh0JTQoSAtINCt0L3QtdGA0LPQviIxMDAuBgNVBAwMJ9CT0LXQvdC10YDQsNC7
0YzQvdGL0Lkg0LTQuNGA0LXQutGC0L7RgDE9MDsGA1UEAww00JrQo9CX0KzQnNCY
0J0g0JTQnNCY0KLQoNCY0Jkg0JPQldCd0J3QkNCU0KzQldCS0JjQpzEXMBUGA1UE
BAwO0JrQo9CX0KzQnNCY0J0xLjAsBgNVBCoMJdCU0JzQmNCi0KDQmNCZINCT0JXQ
ndCd0JDQlNCs0JXQktCY0KcxSzBJBgNVBAkMQtCe0LrRgtGP0LHRgNGM0YHQutC4
0Lkg0L/RgNC+0YHQv9C10LrRgiwgNTMg0LrQvtGA0L8uIDIsINC+0YQuIDQwMTEY
MBYGBSqFA2QBEg0xMDY0MjUwMDEwMjQxMRYwFAYFKoUDZAMSCzAzNjIxMDQ4NDE0
MGMwHAYGKoUDAgITMBIGByqFAwICJAAGByqFAwICHgEDQwAEQPR2u3q9CW16FnJ1
I47axKss7E1eiR90D3+ELEl76b7N2wY5SuhXFMWaXgkbp2OHyKa97rs6oUIGEDAq
SUAVNYajggNqMIIDZjAdBgNVHQ4EFgQU1vikv9J1eihPedgGaKLN8FC3boYwggGF
BgNVHSMEggF8MIIBeIAUeZ+vMjnG1uk9rV71Ncz/QqAM9KOhggFSpIIBTjCCAUox
HjAcBgkqhkiG9w0BCQEWD2RpdEBtaW5zdnlhei5ydTELMAkGA1UEBhMCUlUxHDAa
BgNVBAgMEzc3INCzLiDQnNC+0YHQutCy0LAxFTATBgNVBAcMDNCc0L7RgdC60LLQ
sDE/MD0GA1UECQw2MTI1Mzc1INCzLiDQnNC+0YHQutCy0LAsINGD0LsuINCi0LLQ
tdGA0YHQutCw0Y8sINC0LiA3MSwwKgYDVQQKDCPQnNC40L3QutC+0LzRgdCy0Y/Q
t9GMINCg0L7RgdGB0LjQuDEYMBYGBSqFA2QBEg0xMDQ3NzAyMDI2NzAxMRowGAYI
KoUDA4EDAQESDDAwNzcxMDQ3NDM3NTFBMD8GA1UEAww40JPQvtC70L7QstC90L7Q
uSDRg9C00L7RgdGC0L7QstC10YDRj9GO0YnQuNC5INGG0LXQvdGC0YCCChpt2YIA
AAAAASMwHQYDVR0lBBYwFAYIKwYBBQUHAwIGCCsGAQUFBwMEMDEGA1UdHwQqMCgw
JqAkoCKGIGh0dHA6Ly9jYS5kYXRhY3J5cHQucnUvaW5ldDQuY3JsMDwGCCsGAQUF
BwEBBDAwLjAsBggrBgEFBQcwAoYgaHR0cDovL2NhLmRhdGFjcnlwdC5ydS9pbmV0
NC5jZXIwgcQGBSqFA2RwBIG6MIG3DCLQodCa0JfQmCAi0JrRgNC40L/RgtC+LdCa
0J7QnCAzLjMiDB7Qn9CQ0Jog0KPQpiAiTm90YXJ5LVBSTyIgdi4yLjcMN9CX0LDQ
utC70Y7Rh9C10L3QuNC1IOKEliAxNDkvMy8yLzItMTI2OSDQvtGCIDIxLjA3LjIw
MTQMONCX0LDQutC70Y7Rh9C10L3QuNC1IOKEliAxNDkvNy8xLzEvMS05MjEg0L7R
giAxMC4xMS4yMDE0MB0GA1UdIAQWMBQwCAYGKoUDZHEBMAgGBiqFA2RxAjA2BgUq
hQNkbwQtDCsi0JrRgNC40L/RgNC+0J/RgNC+IENTUCIgKNCy0LXRgNGB0LjRjyAz
LjYpMA4GA1UdDwEB/wQEAwIE8DAKBgYqhQMCAgMFAANBACAPRqB7/YdVrJRyurIx
lmWB5MLsntRl21euz75bAB5pq3kYhoG9Dtr2oSfnHjGEaCET6mf9Tudw9dK1AWFp
JhE=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9FfFS5AikRu7ElZKFohi5krw7yQ=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UcZGJiWvjwyAkjcvE82AuuSIEiA=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UcZGJiWvjwyAkjcvE82AuuSIEiA=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UcZGJiWvjwyAkjcvE82AuuSIEiA=</DigestValue>
      </Reference>
      <Reference URI="/xl/sharedStrings.xml?ContentType=application/vnd.openxmlformats-officedocument.spreadsheetml.sharedStrings+xml">
        <DigestMethod Algorithm="http://www.w3.org/2000/09/xmldsig#sha1"/>
        <DigestValue>OnioOlJEnvy74f43+m0V8ErZRpM=</DigestValue>
      </Reference>
      <Reference URI="/xl/styles.xml?ContentType=application/vnd.openxmlformats-officedocument.spreadsheetml.styles+xml">
        <DigestMethod Algorithm="http://www.w3.org/2000/09/xmldsig#sha1"/>
        <DigestValue>RXVm2q80QIST4T+bZaBX9H8GqB4=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lCeNOfR3Fro5jvq8gYwiMdDHz9I=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2oNNurl2U7vv9K4JeZEbbprTYqw=</DigestValue>
      </Reference>
      <Reference URI="/xl/worksheets/sheet2.xml?ContentType=application/vnd.openxmlformats-officedocument.spreadsheetml.worksheet+xml">
        <DigestMethod Algorithm="http://www.w3.org/2000/09/xmldsig#sha1"/>
        <DigestValue>32g+wccuqfroxNU5SHroQj9XViU=</DigestValue>
      </Reference>
      <Reference URI="/xl/worksheets/sheet3.xml?ContentType=application/vnd.openxmlformats-officedocument.spreadsheetml.worksheet+xml">
        <DigestMethod Algorithm="http://www.w3.org/2000/09/xmldsig#sha1"/>
        <DigestValue>4HcAZ8s6fpJaW+5uW27GGAVv50E=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2018-09-14T04:42:59Z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2018-09-14T04:42:59Z</xd:SigningTime>
          <xd:SigningCertificate>
            <xd:Cert>
              <xd:CertDigest>
                <DigestMethod Algorithm="http://www.w3.org/2000/09/xmldsig#sha1"/>
                <DigestValue>H3wuDALqp+APPYVkxA+h4N4QZMI=</DigestValue>
              </xd:CertDigest>
              <xd:IssuerSerial>
                <X509IssuerName>ОГРН=1034205021531, STREET="ул. Демьяна Бедного, д.6", ИНН=004205016288, E=ca@kemnet.ru, CN=Аккредитованный УЦ ООО ИНЕТ, O="ООО ""ИНЕТ""", L=г. Кемерово, S=42 Кемеровская область, C=RU</X509IssuerName>
                <X509SerialNumber>2422777078903916724360201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ПС</vt:lpstr>
      <vt:lpstr>КТП МТП БКТП РП</vt:lpstr>
      <vt:lpstr>ВЛ</vt:lpstr>
      <vt:lpstr>ВЛ!Область_печати</vt:lpstr>
      <vt:lpstr>'КТП МТП БКТП РП'!Область_печати</vt:lpstr>
      <vt:lpstr>ПС!Область_печати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2018-09-14T00:58:30Z</dcterms:modified>
</cp:coreProperties>
</file>